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Data" sheetId="1" r:id="rId1"/>
    <sheet name="Sale Sheet" sheetId="2" r:id="rId2"/>
  </sheets>
  <definedNames>
    <definedName name="Data05">'Data'!$A$10:$AE$196</definedName>
    <definedName name="_xlnm.Print_Area" localSheetId="0">'Data'!$A$10:$Z$92</definedName>
    <definedName name="_xlnm.Print_Area" localSheetId="1">'Sale Sheet'!$A$1:$E$48</definedName>
    <definedName name="_xlnm.Print_Titles" localSheetId="0">'Data'!$1:$8</definedName>
    <definedName name="Z_43BA2138_738E_4678_BB47_26E37905D0DF_.wvu.PrintArea" localSheetId="0" hidden="1">'Data'!$A$1:$Z$85</definedName>
    <definedName name="Z_43BA2138_738E_4678_BB47_26E37905D0DF_.wvu.PrintArea" localSheetId="1" hidden="1">'Sale Sheet'!$A$1:$E$53</definedName>
  </definedNames>
  <calcPr fullCalcOnLoad="1"/>
</workbook>
</file>

<file path=xl/sharedStrings.xml><?xml version="1.0" encoding="utf-8"?>
<sst xmlns="http://schemas.openxmlformats.org/spreadsheetml/2006/main" count="838" uniqueCount="587">
  <si>
    <t>City of Madison - Commercial Sales Data Base</t>
  </si>
  <si>
    <t>Improved Commercial Sales Determined to be Arms-Length and Verified by Assessor's Office Staff</t>
  </si>
  <si>
    <t>Key:</t>
  </si>
  <si>
    <t>PFA =</t>
  </si>
  <si>
    <t>Primary Floor Area</t>
  </si>
  <si>
    <t>GFA =</t>
  </si>
  <si>
    <t>Gross Floor Area</t>
  </si>
  <si>
    <t>SP =</t>
  </si>
  <si>
    <t>Sale Price</t>
  </si>
  <si>
    <t>St =</t>
  </si>
  <si>
    <t>Stories</t>
  </si>
  <si>
    <t>Document</t>
  </si>
  <si>
    <t>Sale</t>
  </si>
  <si>
    <t>#</t>
  </si>
  <si>
    <t>Sale Pr</t>
  </si>
  <si>
    <t>Land</t>
  </si>
  <si>
    <t>Use</t>
  </si>
  <si>
    <t>Yr</t>
  </si>
  <si>
    <t>Last Year</t>
  </si>
  <si>
    <t>Exterior</t>
  </si>
  <si>
    <t>Frame</t>
  </si>
  <si>
    <t>Sale #</t>
  </si>
  <si>
    <t>Area</t>
  </si>
  <si>
    <t>Parcel Number</t>
  </si>
  <si>
    <t>Situs</t>
  </si>
  <si>
    <t>Grantor</t>
  </si>
  <si>
    <t>Grantee</t>
  </si>
  <si>
    <t>Number</t>
  </si>
  <si>
    <t>Conv</t>
  </si>
  <si>
    <t>Date</t>
  </si>
  <si>
    <t>Price</t>
  </si>
  <si>
    <t>Description</t>
  </si>
  <si>
    <t>PFA</t>
  </si>
  <si>
    <t>SP / PFA</t>
  </si>
  <si>
    <t>GFA</t>
  </si>
  <si>
    <t>SP / GFA</t>
  </si>
  <si>
    <t>Units</t>
  </si>
  <si>
    <t>/ Unit</t>
  </si>
  <si>
    <t>SqFt</t>
  </si>
  <si>
    <t>Zoning</t>
  </si>
  <si>
    <t>Code</t>
  </si>
  <si>
    <t>Condition</t>
  </si>
  <si>
    <t>Built</t>
  </si>
  <si>
    <t>Remodel</t>
  </si>
  <si>
    <t>Wall</t>
  </si>
  <si>
    <t>Material</t>
  </si>
  <si>
    <t>St</t>
  </si>
  <si>
    <t>Comments - Line 1</t>
  </si>
  <si>
    <t>Comments Line 2</t>
  </si>
  <si>
    <t>Comments - Line 3</t>
  </si>
  <si>
    <t>Comments - Line 4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</si>
  <si>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</si>
  <si>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</si>
  <si>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</si>
  <si>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</si>
  <si>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</si>
  <si>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</si>
  <si>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</si>
  <si>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</si>
  <si>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</si>
  <si>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</si>
  <si>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</si>
  <si>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</si>
  <si>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</si>
  <si>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</si>
  <si>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</si>
  <si>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</si>
  <si>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</si>
  <si>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</si>
  <si>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</si>
  <si>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</si>
  <si>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</si>
  <si>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</si>
  <si>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</si>
  <si>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</si>
  <si>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</si>
  <si>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</si>
  <si>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</si>
  <si>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</si>
  <si>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</si>
  <si>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</si>
  <si>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</si>
  <si>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Commercial Sales Data</t>
  </si>
  <si>
    <t>City of Madison</t>
  </si>
  <si>
    <t>Office of the City Assessor</t>
  </si>
  <si>
    <t>Sale #:</t>
  </si>
  <si>
    <t>Type:</t>
  </si>
  <si>
    <t>Parcel #:</t>
  </si>
  <si>
    <t>Grantor:</t>
  </si>
  <si>
    <t>Situs:</t>
  </si>
  <si>
    <t>Grantee:</t>
  </si>
  <si>
    <t>Sale Date:</t>
  </si>
  <si>
    <t>Document #:</t>
  </si>
  <si>
    <t>Sale Price:</t>
  </si>
  <si>
    <t>Conveyance:</t>
  </si>
  <si>
    <t>Pr. Fl. Area:</t>
  </si>
  <si>
    <t>S.P. / PFA:</t>
  </si>
  <si>
    <t>Gr. Fl. Area:</t>
  </si>
  <si>
    <t>S.P. / GFA:</t>
  </si>
  <si>
    <t>Land Area:</t>
  </si>
  <si>
    <t>Wall Type:</t>
  </si>
  <si>
    <t>Zoning:</t>
  </si>
  <si>
    <t>Frame Type:</t>
  </si>
  <si>
    <t>#Stories:</t>
  </si>
  <si>
    <t>Year Built:</t>
  </si>
  <si>
    <t>Condition:</t>
  </si>
  <si>
    <t>Last Yr. Rem.:</t>
  </si>
  <si>
    <t>Sale Notes:</t>
  </si>
  <si>
    <t>Information is subject to change upon further review by appraisal staff</t>
  </si>
  <si>
    <t>WD</t>
  </si>
  <si>
    <t>Average</t>
  </si>
  <si>
    <t>Office</t>
  </si>
  <si>
    <t>C3L</t>
  </si>
  <si>
    <t>Steel</t>
  </si>
  <si>
    <t># Units:</t>
  </si>
  <si>
    <t>S.P. / Unit:</t>
  </si>
  <si>
    <t>2010-001</t>
  </si>
  <si>
    <t>0708-254-0104-8</t>
  </si>
  <si>
    <t>6317 Odana Road</t>
  </si>
  <si>
    <t>6317 Odana Road LLC</t>
  </si>
  <si>
    <t>Odana Road Investors LLC</t>
  </si>
  <si>
    <t>Brk/CB</t>
  </si>
  <si>
    <t>Marketed through a broker for 1 to 2 years.  The property was purchased to convert to a dental office.</t>
  </si>
  <si>
    <t>Property was vacant for two years before it sold.</t>
  </si>
  <si>
    <t>2010-002</t>
  </si>
  <si>
    <t>0810-324-0108-6</t>
  </si>
  <si>
    <t>1438 N. Stoughton Road</t>
  </si>
  <si>
    <t>BLT Holdings LLC</t>
  </si>
  <si>
    <t>Contr. &amp; Gen. Laborers Un.</t>
  </si>
  <si>
    <t>Office/retail</t>
  </si>
  <si>
    <t>C2</t>
  </si>
  <si>
    <t>287</t>
  </si>
  <si>
    <t>1994</t>
  </si>
  <si>
    <t>RStl</t>
  </si>
  <si>
    <t>PE Stl</t>
  </si>
  <si>
    <t>2010-003</t>
  </si>
  <si>
    <t>0709-214-0126-5</t>
  </si>
  <si>
    <t>12 S Allen St</t>
  </si>
  <si>
    <t>Mark Shulman</t>
  </si>
  <si>
    <t>Rohy LLC</t>
  </si>
  <si>
    <t>Shop &amp; Apartment</t>
  </si>
  <si>
    <t>C1</t>
  </si>
  <si>
    <t>424</t>
  </si>
  <si>
    <t>1921</t>
  </si>
  <si>
    <t>Wood/Facebrick</t>
  </si>
  <si>
    <t>Wood</t>
  </si>
  <si>
    <t>Marketed through realtor for approximately six months.  Listed at $240,000.  Property has a house</t>
  </si>
  <si>
    <t>with attached retail space.</t>
  </si>
  <si>
    <t>2010-004</t>
  </si>
  <si>
    <t>0709-191-0812-0</t>
  </si>
  <si>
    <t>5317 Old Middleton Rd</t>
  </si>
  <si>
    <t>Group Equity Investments LLP</t>
  </si>
  <si>
    <t>Wolf and Williams Holdings LLC</t>
  </si>
  <si>
    <t>Apartment &amp; retail</t>
  </si>
  <si>
    <t>Facebrick</t>
  </si>
  <si>
    <t>Sale included parcel 0813-8.  The properties had been marketed for 5 years.  List price was 1.2 million.</t>
  </si>
  <si>
    <t>Both buildings have six apartment units.  There is a total of four one-bedroom/one bathe units and</t>
  </si>
  <si>
    <t>eight two-bedroom/one bath units.  The basement level of both buildings have two spaces for store</t>
  </si>
  <si>
    <t>or office use.</t>
  </si>
  <si>
    <t>0609-021-0202-3</t>
  </si>
  <si>
    <t>701 Watson Ave</t>
  </si>
  <si>
    <t>Thorson Enterprises LLC</t>
  </si>
  <si>
    <t>2010-005</t>
  </si>
  <si>
    <t>Half of basement perimeter is fully exposed.  Parking for 25 cars.</t>
  </si>
  <si>
    <t>Brotherhood Electrical Workers</t>
  </si>
  <si>
    <t xml:space="preserve">Marketed through a broker for over 1 year with an asking price of $589,000.  </t>
  </si>
  <si>
    <t>0709-353-0218-6</t>
  </si>
  <si>
    <t>1114 Ann St</t>
  </si>
  <si>
    <t>JK Holdings LLC</t>
  </si>
  <si>
    <t>Badger Property Development LLC</t>
  </si>
  <si>
    <t>Apartments - 64 Units</t>
  </si>
  <si>
    <t>Average-</t>
  </si>
  <si>
    <t>Brick</t>
  </si>
  <si>
    <t>Four idendical 16 unit buildings.  All two bedroom 1 bath units.  Some units needed rehab.</t>
  </si>
  <si>
    <t>Project will be done by August.</t>
  </si>
  <si>
    <t>2010-006</t>
  </si>
  <si>
    <t>C3</t>
  </si>
  <si>
    <t>Shop</t>
  </si>
  <si>
    <t>Sunshine Properties LLC</t>
  </si>
  <si>
    <t>David &amp; Cherie LLC</t>
  </si>
  <si>
    <t>1240 E Washington Ave</t>
  </si>
  <si>
    <t>0709-131-0708-7</t>
  </si>
  <si>
    <t>2010-007</t>
  </si>
  <si>
    <t>Shop has 216 sqft finished office space.  Parking for 20 cars. Site had some contamination but</t>
  </si>
  <si>
    <t>DNR determined no action was needed at this time.  Property was listed for over 3 years.  Sale</t>
  </si>
  <si>
    <t>included personal property from former auto body shop ($17,500).</t>
  </si>
  <si>
    <t>2010-008</t>
  </si>
  <si>
    <t>813 Walsh Road</t>
  </si>
  <si>
    <t>F &amp; W Developers Inc.</t>
  </si>
  <si>
    <t>The Salvation Army</t>
  </si>
  <si>
    <t>Warehouse Condominium</t>
  </si>
  <si>
    <t>N/A</t>
  </si>
  <si>
    <t>M1</t>
  </si>
  <si>
    <t>2007</t>
  </si>
  <si>
    <t>FBrk/Vinyl</t>
  </si>
  <si>
    <t>Also 0810-334-1014-3.  Two attached condominium units.  No dividing wall between the units.</t>
  </si>
  <si>
    <t xml:space="preserve">Electric in place and plumbing stubbed in at the time of the sale.  No office finish.  </t>
  </si>
  <si>
    <t>0810-334-1013-5</t>
  </si>
  <si>
    <t>S &amp; A Partnership</t>
  </si>
  <si>
    <t>919 &amp; 923 Williamson St</t>
  </si>
  <si>
    <t>0709-134-0612-4</t>
  </si>
  <si>
    <t>2010-009</t>
  </si>
  <si>
    <t>Sale includes 0613-2 parking lot.  Single family house converted to office. New owner opening</t>
  </si>
  <si>
    <t>Food Matters LLC</t>
  </si>
  <si>
    <t>House - Commercial Use</t>
  </si>
  <si>
    <t>2010-010</t>
  </si>
  <si>
    <t>0708-253-0101-6</t>
  </si>
  <si>
    <t>733 S Gammon Rd</t>
  </si>
  <si>
    <t>Associated Bank</t>
  </si>
  <si>
    <t>Shamrock Land Holding Company LLC</t>
  </si>
  <si>
    <t>Bank</t>
  </si>
  <si>
    <t>019</t>
  </si>
  <si>
    <t>1984</t>
  </si>
  <si>
    <t>The property was marketed for 10 months.  The list price was $495,000.  The property was vacant at</t>
  </si>
  <si>
    <t>the time of sale.</t>
  </si>
  <si>
    <t>0709-231-0612-8</t>
  </si>
  <si>
    <t>202 N Henry St</t>
  </si>
  <si>
    <t>R &amp; D of Madison Corp</t>
  </si>
  <si>
    <t>Hammer Farm LLC</t>
  </si>
  <si>
    <t>Condominium - Retail</t>
  </si>
  <si>
    <t>NA</t>
  </si>
  <si>
    <t>C4</t>
  </si>
  <si>
    <t>Stl</t>
  </si>
  <si>
    <t>Unit 1 Market Place Condominium. Former restaurant. Mostly gutted at time of sale. No on-site</t>
  </si>
  <si>
    <t>parking. Corner lot one block off State Street.</t>
  </si>
  <si>
    <t>2010-011</t>
  </si>
  <si>
    <t>2010-012</t>
  </si>
  <si>
    <t>0709-343-0304-4</t>
  </si>
  <si>
    <t>2802 Coho St</t>
  </si>
  <si>
    <t>Menomonie Investors LLC &amp; Vantage Point I &amp; II LLC</t>
  </si>
  <si>
    <t>White Cap Vantage Point LLC</t>
  </si>
  <si>
    <t>C2 C3L</t>
  </si>
  <si>
    <t>209</t>
  </si>
  <si>
    <t>1981/1982</t>
  </si>
  <si>
    <t>Wood/Steel</t>
  </si>
  <si>
    <t>Sale included parcel 0403-4.  Sale of two office buildings.  Sale price includes $230,000 commission</t>
  </si>
  <si>
    <t>paid to buyer who was the sole broker in the transaction.  Properties were not marketed, buyers were</t>
  </si>
  <si>
    <t>acquainted with sellers.  Per the buyer, neither the seller or buyer were under any duress to sell.</t>
  </si>
  <si>
    <t>Warehouse &amp; Office</t>
  </si>
  <si>
    <t>Epicenter Properties LLC</t>
  </si>
  <si>
    <t>TDL Investments LLC</t>
  </si>
  <si>
    <t>706 Post Rd</t>
  </si>
  <si>
    <t>0609-021-0207-3</t>
  </si>
  <si>
    <t>2010-013</t>
  </si>
  <si>
    <t>2010-014</t>
  </si>
  <si>
    <t>0709-324-2020-4</t>
  </si>
  <si>
    <t>1806 Seminole Hwy</t>
  </si>
  <si>
    <t>Mad City Real Estate LLC</t>
  </si>
  <si>
    <t>Arbor Path LLC</t>
  </si>
  <si>
    <t>Converted Office</t>
  </si>
  <si>
    <t>Vinyl</t>
  </si>
  <si>
    <t>House converted to office.  Located at the corner of the West Beltline Hwy Frontage Rd and Seminole</t>
  </si>
  <si>
    <t>Hwy.</t>
  </si>
  <si>
    <t>2010-015</t>
  </si>
  <si>
    <t>0709-343-0202-0</t>
  </si>
  <si>
    <t>2609 McDivitt Rd</t>
  </si>
  <si>
    <t>McDivitt Properties LLC</t>
  </si>
  <si>
    <t>McDivitt Rentals LLC</t>
  </si>
  <si>
    <t>Apartments - 8 units</t>
  </si>
  <si>
    <t>R4</t>
  </si>
  <si>
    <t>Facebrick/Wood</t>
  </si>
  <si>
    <t>The property was marketed through MLS.  The asking price was $475,000.</t>
  </si>
  <si>
    <t>KHY LLC</t>
  </si>
  <si>
    <t>Comeg LLC</t>
  </si>
  <si>
    <t>1017 S Park St</t>
  </si>
  <si>
    <t>0709-262-0714-7</t>
  </si>
  <si>
    <t>2010-016</t>
  </si>
  <si>
    <t>Corner lot.  Converted auto repair shop.</t>
  </si>
  <si>
    <t>CB/Stucco</t>
  </si>
  <si>
    <t>0609-021-0404-5</t>
  </si>
  <si>
    <t>713 Post Rd</t>
  </si>
  <si>
    <t>709 Post Road LLC</t>
  </si>
  <si>
    <t>Kalena Ventures LLC</t>
  </si>
  <si>
    <t>Condominium - Office</t>
  </si>
  <si>
    <t>CB</t>
  </si>
  <si>
    <t>Unit 4 Post Road Commercial Condominium. Lower level is exposed at rear of building.</t>
  </si>
  <si>
    <t>Upper level is office and lower level is warehouse space.</t>
  </si>
  <si>
    <t>2010-017</t>
  </si>
  <si>
    <t>Office &amp; Apartment</t>
  </si>
  <si>
    <t>Larry Jackson</t>
  </si>
  <si>
    <t>Linda Candlin</t>
  </si>
  <si>
    <t>702 W Wingra Dr</t>
  </si>
  <si>
    <t>0709-264-0801-8</t>
  </si>
  <si>
    <t>2010-018</t>
  </si>
  <si>
    <t>Corner lot.  First floor formerly animal clinic.  Second floor has one one-bedroom apartment and</t>
  </si>
  <si>
    <t>one two-bedroom apartment.  Two car attached garage.</t>
  </si>
  <si>
    <t>MLB</t>
  </si>
  <si>
    <t>Curt Roeming</t>
  </si>
  <si>
    <t>Morgan Living Trust</t>
  </si>
  <si>
    <t>1521 Gilson St</t>
  </si>
  <si>
    <t>0709-264-0921-4</t>
  </si>
  <si>
    <t>2010-019</t>
  </si>
  <si>
    <t>11' x 33' metal shed at back of lot not included in PFA.</t>
  </si>
  <si>
    <t>2010-020</t>
  </si>
  <si>
    <t>0810-303-0219-5</t>
  </si>
  <si>
    <t>2902 Dryden Drive</t>
  </si>
  <si>
    <t>Gr. Midwest Svgs &amp; Loan</t>
  </si>
  <si>
    <t>Sherman Plaza Inc.</t>
  </si>
  <si>
    <t>1980</t>
  </si>
  <si>
    <t>Wood/stone</t>
  </si>
  <si>
    <t xml:space="preserve">Sale to adjacent property owner, who will use it for income property.  </t>
  </si>
  <si>
    <t>2010-021</t>
  </si>
  <si>
    <t>0709-011-1204-8</t>
  </si>
  <si>
    <t>1102 N. Sherman Avenue</t>
  </si>
  <si>
    <t>Roth Family Trust etal</t>
  </si>
  <si>
    <t>Margarita I. &amp; Luis J. Burns</t>
  </si>
  <si>
    <t>LC</t>
  </si>
  <si>
    <t>Repair garage</t>
  </si>
  <si>
    <t>C3L PUDGDP</t>
  </si>
  <si>
    <t>FBrk/CB</t>
  </si>
  <si>
    <t>Former gas station.  All underground storage tanks have been removed and the DNR has issued</t>
  </si>
  <si>
    <t xml:space="preserve">a closure letter on the site.  Property will be owner occupied.  </t>
  </si>
  <si>
    <t>2010-022</t>
  </si>
  <si>
    <t>2010-023</t>
  </si>
  <si>
    <t>2010-024</t>
  </si>
  <si>
    <t>2010-025</t>
  </si>
  <si>
    <t>2010-026</t>
  </si>
  <si>
    <t>2010-027</t>
  </si>
  <si>
    <t>2010-028</t>
  </si>
  <si>
    <t>2010-029</t>
  </si>
  <si>
    <t>2010-030</t>
  </si>
  <si>
    <t>2010-031</t>
  </si>
  <si>
    <t>2010-032</t>
  </si>
  <si>
    <t>2010-033</t>
  </si>
  <si>
    <t>2010-034</t>
  </si>
  <si>
    <t>2010-035</t>
  </si>
  <si>
    <t>2010-036</t>
  </si>
  <si>
    <t>0710-153-0106-4</t>
  </si>
  <si>
    <t>4926 Pflaum Road</t>
  </si>
  <si>
    <t>MDK Development LLC</t>
  </si>
  <si>
    <t>Top Four Curling LLC</t>
  </si>
  <si>
    <t>423</t>
  </si>
  <si>
    <t>Shop &amp; Office</t>
  </si>
  <si>
    <t>2008</t>
  </si>
  <si>
    <t>Buyer is a licensed realtor.  Sale price reflects a $10,000 reduction for commission not paid at closing.</t>
  </si>
  <si>
    <t>Propery will be owner occupied.  871 square foot office area.</t>
  </si>
  <si>
    <t>Town of Blooming Grove</t>
  </si>
  <si>
    <t>C &amp; C Johnson RE LLC</t>
  </si>
  <si>
    <t>089</t>
  </si>
  <si>
    <t>Unknown</t>
  </si>
  <si>
    <t>Seller estimates age to be greater than 50 years.  No interior finish.</t>
  </si>
  <si>
    <t>5005 Allis Avenue</t>
  </si>
  <si>
    <t>0710-164-0101-1</t>
  </si>
  <si>
    <t>0810-304-0197-1</t>
  </si>
  <si>
    <t>2424 American Lane</t>
  </si>
  <si>
    <t>American Ln. Property LLC</t>
  </si>
  <si>
    <t>Reesman LLC</t>
  </si>
  <si>
    <t>207</t>
  </si>
  <si>
    <t>1978</t>
  </si>
  <si>
    <t>Building located on land leased from Dane County.  Leased land area = 60,000 square feet.</t>
  </si>
  <si>
    <t>0710-154-0208-6</t>
  </si>
  <si>
    <t>2318 Vondron Road</t>
  </si>
  <si>
    <t>Frederick &amp; Sandra Miller</t>
  </si>
  <si>
    <t>Work Plus Inc</t>
  </si>
  <si>
    <t>Office &amp; Warehouse</t>
  </si>
  <si>
    <t>410</t>
  </si>
  <si>
    <t>3,556 square feet of office area.</t>
  </si>
  <si>
    <t>Vinyl/FBrk/Stl</t>
  </si>
  <si>
    <t>0710-112-1804-9</t>
  </si>
  <si>
    <t>5801 Gemini Drive</t>
  </si>
  <si>
    <t>801 Jupiter Drive LLC</t>
  </si>
  <si>
    <t>Lion's Gate LLC</t>
  </si>
  <si>
    <t>Apartments - 40 units</t>
  </si>
  <si>
    <t>PUDSIP</t>
  </si>
  <si>
    <t>004</t>
  </si>
  <si>
    <t>Vinyl/FBrk/EIFS</t>
  </si>
  <si>
    <t xml:space="preserve">Partially completed apartment building.  Construction started on the building in 2007 and was </t>
  </si>
  <si>
    <t>approximately 35% completed.  The original building was configured for 33 units.  Prior to the current</t>
  </si>
  <si>
    <t>conveyance, the PUDSIP was amended and the building plans were reconfigured to 40 units.</t>
  </si>
  <si>
    <t>6 efficiency/1-bath.; 16 1-bdrm/1-bath; 3 2-bdrm/1-bath and 15 2-bdrm/2-bath units.</t>
  </si>
  <si>
    <t>0709-223-2603-2</t>
  </si>
  <si>
    <t>1907 Monroe St</t>
  </si>
  <si>
    <t>Joseph C Valenta</t>
  </si>
  <si>
    <t>Mark M and Margaret Smith</t>
  </si>
  <si>
    <t>Apartment &amp; Office</t>
  </si>
  <si>
    <t>414</t>
  </si>
  <si>
    <t>1890</t>
  </si>
  <si>
    <t>The property was a former single family residence that was converted to office space on the first floor</t>
  </si>
  <si>
    <t>and two efficiency units on the upper floor.</t>
  </si>
  <si>
    <t>Unit 4 Metropolitan Place Condominium.  Unit unfinished at sale.</t>
  </si>
  <si>
    <t>Conc</t>
  </si>
  <si>
    <t>Storefront</t>
  </si>
  <si>
    <t>Jiaozhen Qian</t>
  </si>
  <si>
    <t>Buckingham LLC</t>
  </si>
  <si>
    <t>337 W Mifflin St #4</t>
  </si>
  <si>
    <t>0709-231-6302-9</t>
  </si>
  <si>
    <t>0710-093-0112-9</t>
  </si>
  <si>
    <t>523 Cottage Grove Road</t>
  </si>
  <si>
    <t>James &amp; Kenneth Oasen</t>
  </si>
  <si>
    <t>Chad &amp; Tina Hutchinson</t>
  </si>
  <si>
    <t>Store &amp; shop</t>
  </si>
  <si>
    <t>418</t>
  </si>
  <si>
    <t>1948</t>
  </si>
  <si>
    <t>Vinyl/steel</t>
  </si>
  <si>
    <t xml:space="preserve">735 SF was added in 1965.    Purchaser Tina Warner-Hutchinson was the selling agent/broker.  </t>
  </si>
  <si>
    <t xml:space="preserve">Original 1,225 SF building constructed in 1948 was moved to this site in 1959.  Addition with </t>
  </si>
  <si>
    <t>Building will be owner occupied.</t>
  </si>
  <si>
    <t>0709-264-0201-0</t>
  </si>
  <si>
    <t>505 W Olin Ave</t>
  </si>
  <si>
    <t>Toy Shop LLC</t>
  </si>
  <si>
    <t>Roger Charly</t>
  </si>
  <si>
    <t>Warehouse</t>
  </si>
  <si>
    <t>3010 Sqft warehouse addition with loading dock in 1986. On-site parking.</t>
  </si>
  <si>
    <t>floor.</t>
  </si>
  <si>
    <t>Corner lot. Frontage on State Street and West Johnson Street. Five bedroom apartment on second</t>
  </si>
  <si>
    <t>Storefront &amp; Apartments</t>
  </si>
  <si>
    <t>301-305 State Street LLC</t>
  </si>
  <si>
    <t>121 Langdon Street Group</t>
  </si>
  <si>
    <t>301 State St</t>
  </si>
  <si>
    <t>0709-231-0301-7</t>
  </si>
  <si>
    <t>0710-091-1001-7</t>
  </si>
  <si>
    <t>501 Tasman Street</t>
  </si>
  <si>
    <t>Kiel Bersch LLC</t>
  </si>
  <si>
    <t>Decarp LLC</t>
  </si>
  <si>
    <t>1996</t>
  </si>
  <si>
    <t>CB/Steel</t>
  </si>
  <si>
    <t>1,600 SF of finished area.  Sale to tenant.</t>
  </si>
  <si>
    <t>0710-154-0209-4</t>
  </si>
  <si>
    <t>2326 Vondron Road</t>
  </si>
  <si>
    <t>Gerard Hogan</t>
  </si>
  <si>
    <t>2000</t>
  </si>
  <si>
    <t>0709-213-1909-6</t>
  </si>
  <si>
    <t>3742 Speedway Rd</t>
  </si>
  <si>
    <t>The Flour Shop Bakery LLC</t>
  </si>
  <si>
    <t>Ron Ben-Ami</t>
  </si>
  <si>
    <t>Store</t>
  </si>
  <si>
    <t>1928</t>
  </si>
  <si>
    <t>The Property was marketed for 1.5 years.  Former bakery, will now be used as a catering/take out service.</t>
  </si>
  <si>
    <t>follow-up geoprobes were never completed.  Buyer states that further tests will be done in the spring</t>
  </si>
  <si>
    <t>to determine if further remediation is needed.  Purchased under land contract.</t>
  </si>
  <si>
    <t>Buyer stated that remediation was done for the property's original use as a gas station but</t>
  </si>
  <si>
    <t>Warehouse &amp; office</t>
  </si>
  <si>
    <t>Tilt Projects LLC</t>
  </si>
  <si>
    <t>3209 Latham Drive LLC</t>
  </si>
  <si>
    <t>3209 Latham Dr</t>
  </si>
  <si>
    <t>0609-022-0509-1</t>
  </si>
  <si>
    <t>0810-283-0212-3</t>
  </si>
  <si>
    <t>3711 Orin Road</t>
  </si>
  <si>
    <t>Nationwide LP</t>
  </si>
  <si>
    <t>Our Lady Of Victory LLC</t>
  </si>
  <si>
    <t>Office and shop</t>
  </si>
  <si>
    <t>1976</t>
  </si>
  <si>
    <t>2,320 square foot building with 783 square feet of office/retail area.  An 800 square foot storage</t>
  </si>
  <si>
    <t>building is included in GFA.  This building not insulated or heated and is built directly on the blacktop</t>
  </si>
  <si>
    <t xml:space="preserve">parking lot.  </t>
  </si>
  <si>
    <t>0609-021-0326-1</t>
  </si>
  <si>
    <t>651 Post Rd</t>
  </si>
  <si>
    <t>9 Springs Studio LLC</t>
  </si>
  <si>
    <t>Warehouse-condominium</t>
  </si>
  <si>
    <t>740</t>
  </si>
  <si>
    <t>Ave</t>
  </si>
  <si>
    <t>2006</t>
  </si>
  <si>
    <t>2010-037</t>
  </si>
  <si>
    <t>9938</t>
  </si>
  <si>
    <t>Richard Kleiboer Jr</t>
  </si>
  <si>
    <t>4709744</t>
  </si>
  <si>
    <t xml:space="preserve">Sale included parcel 0327-9, which is the attached unit (653).  </t>
  </si>
  <si>
    <t>2010-038</t>
  </si>
  <si>
    <t>0608-024-1508-9</t>
  </si>
  <si>
    <t>2881 Cimarron Trail</t>
  </si>
  <si>
    <t>Gregory and Diane Lukas</t>
  </si>
  <si>
    <t>WNB Management LLC</t>
  </si>
  <si>
    <t>4</t>
  </si>
  <si>
    <t>1985</t>
  </si>
  <si>
    <t>The building consists of 8 units with each unit having two bedrooms and one bath..  There are 8</t>
  </si>
  <si>
    <t>basement parking stalls.</t>
  </si>
  <si>
    <t>Apartment - 8 units</t>
  </si>
  <si>
    <t>2010-039</t>
  </si>
  <si>
    <t>0709-303-0525-0</t>
  </si>
  <si>
    <t>5708 Odana Rd</t>
  </si>
  <si>
    <t>Rod and Linda Shaughnessy</t>
  </si>
  <si>
    <t>Smart Motors Inc.</t>
  </si>
  <si>
    <t>Office-Condominium</t>
  </si>
  <si>
    <t>730</t>
  </si>
  <si>
    <t>1979</t>
  </si>
  <si>
    <t>The building has been vacant for five years.  Buyer owns adjacent properties.  Has been listed for sale</t>
  </si>
  <si>
    <t>for over two years.</t>
  </si>
  <si>
    <t>2010-040</t>
  </si>
  <si>
    <t>0709-303-0526-8</t>
  </si>
  <si>
    <t>5712 Odana Rd</t>
  </si>
  <si>
    <t>5712 Odana Road LLC</t>
  </si>
  <si>
    <t>1990</t>
  </si>
  <si>
    <t>The building is a multi-tenant office.  The property has been listed for over a year for $1,399,000.</t>
  </si>
  <si>
    <t>Buyer owns adjacent properties.</t>
  </si>
  <si>
    <t>2010-041</t>
  </si>
  <si>
    <t>0810-323-0091-5</t>
  </si>
  <si>
    <t>918/922 Melvin Court</t>
  </si>
  <si>
    <t>Hat Trick Investments LLC</t>
  </si>
  <si>
    <t>1957</t>
  </si>
  <si>
    <t>FBrk</t>
  </si>
  <si>
    <t>Two four unit buildings. 918 Melvin Court has two 1-bedroom/1-bath and two 2-bedroom/1-bath units.</t>
  </si>
  <si>
    <t>922 Melvin Court has four 1-bedroom/1-bath units.</t>
  </si>
  <si>
    <t>2010-042</t>
  </si>
  <si>
    <t>0609-052-0407-4</t>
  </si>
  <si>
    <t>2306 Allied Dr</t>
  </si>
  <si>
    <t>Allied Drive Properties LLC</t>
  </si>
  <si>
    <t>Madison Real Estate Consultants LLC</t>
  </si>
  <si>
    <t>Apartments - 8 units (3)</t>
  </si>
  <si>
    <t>Fair</t>
  </si>
  <si>
    <t>1963/1964</t>
  </si>
  <si>
    <t>Sale included parcel 0408-2 and 0409-0.  There are three eight unit apartment buildings with each unit</t>
  </si>
  <si>
    <t>having two bedrooms and one bath.  Buildings were marketed for 2 years.  At the time of sale, there was</t>
  </si>
  <si>
    <t>only one tenant.  The other units were in need of repair at the time of sale.</t>
  </si>
  <si>
    <t>2010-043</t>
  </si>
  <si>
    <t>0709-313-1030-7</t>
  </si>
  <si>
    <t>5726 Russett Rd</t>
  </si>
  <si>
    <t>State Bank of Cross Plains</t>
  </si>
  <si>
    <t>Beacon Properties LLC</t>
  </si>
  <si>
    <t>1962</t>
  </si>
  <si>
    <t>Vinyl/Brick</t>
  </si>
  <si>
    <t>$325,000.   The building consists of eight units with four two-bedroom one bath units and four three-</t>
  </si>
  <si>
    <t>bedroom one bath units.</t>
  </si>
  <si>
    <t>The sale was verified by MLS.  The property was marketed for 537 days with an asking price of</t>
  </si>
  <si>
    <t>2010-044</t>
  </si>
  <si>
    <t>0710-112-1904-7</t>
  </si>
  <si>
    <t>810 Jupiter Drive</t>
  </si>
  <si>
    <t>Sunset Terrace, LLC</t>
  </si>
  <si>
    <t>Rebecca R deMarb, receiver</t>
  </si>
  <si>
    <t>QC</t>
  </si>
  <si>
    <t>Apartments - 24 units</t>
  </si>
  <si>
    <t>FBrk/cem. bdr.</t>
  </si>
  <si>
    <t>3 + loft</t>
  </si>
  <si>
    <t xml:space="preserve">Sold by receiver due to mortgage default.  Property was marketed with a broker for several months, </t>
  </si>
  <si>
    <t>with an asking price of $2,400,000.  At the time of the sale, the property was subject to a condominium</t>
  </si>
  <si>
    <t>and twelve 2-bdrm/2-bath units.</t>
  </si>
  <si>
    <t>PESteel</t>
  </si>
  <si>
    <t>Rsteel</t>
  </si>
  <si>
    <t>V6 LLC</t>
  </si>
  <si>
    <t>Welton Properties LLC</t>
  </si>
  <si>
    <t>3001 Perry St</t>
  </si>
  <si>
    <t>0609-022-0801-1</t>
  </si>
  <si>
    <t>2010-045</t>
  </si>
  <si>
    <t>Two buildings built in 1986 and 1987. Front building is 21,000 sqft.  Back building is 15,500 sqft.</t>
  </si>
  <si>
    <t>1986 &amp; 1987</t>
  </si>
  <si>
    <t xml:space="preserve">Multi-tenant warehouse and office space.  Back building and part of front building are </t>
  </si>
  <si>
    <t>owner occupied.</t>
  </si>
  <si>
    <t>No parking on-site.</t>
  </si>
  <si>
    <t>Shambhala Meditation Center</t>
  </si>
  <si>
    <t>Douglas &amp; Patricia Swayne</t>
  </si>
  <si>
    <t>408 S Baldwin St</t>
  </si>
  <si>
    <t>0710-072-2925-8</t>
  </si>
  <si>
    <t>R3</t>
  </si>
  <si>
    <t>Apartment - 11 units</t>
  </si>
  <si>
    <t>Alyda Oosterwyk &amp; Nathaniel Smith</t>
  </si>
  <si>
    <t>Jerome Maier</t>
  </si>
  <si>
    <t>931 E Dayton St</t>
  </si>
  <si>
    <t>0709-131-1930-5</t>
  </si>
  <si>
    <t>Brk/Blk</t>
  </si>
  <si>
    <t>Tavern</t>
  </si>
  <si>
    <t>Ehring LLC</t>
  </si>
  <si>
    <t>George Milas</t>
  </si>
  <si>
    <t>1304 E Washington Ave</t>
  </si>
  <si>
    <t>0709-131-0206-1</t>
  </si>
  <si>
    <t>2010-046</t>
  </si>
  <si>
    <t>2010-047</t>
  </si>
  <si>
    <t>2010-048</t>
  </si>
  <si>
    <t>All one-bedroom units. No on-site parking.</t>
  </si>
  <si>
    <t>Corner lot at controlled intersection.  No parking on-site.</t>
  </si>
  <si>
    <t>2010-049</t>
  </si>
  <si>
    <t>0810-321-0099-3</t>
  </si>
  <si>
    <t>1518 N. Stoughton Road</t>
  </si>
  <si>
    <t>1518 N. Stoughton Rd. LLC</t>
  </si>
  <si>
    <t>Schoepp Land Holding Co.</t>
  </si>
  <si>
    <t>Automotive Sales</t>
  </si>
  <si>
    <t>095</t>
  </si>
  <si>
    <t xml:space="preserve">taken by foreclosure in February 2010 and sold to the grantor.  The property has been listed for sale  </t>
  </si>
  <si>
    <t>since early 2009.</t>
  </si>
  <si>
    <t xml:space="preserve">Improvements include a showroom, offices and car wash/detailing bays.  The property was </t>
  </si>
  <si>
    <t>2010-050</t>
  </si>
  <si>
    <t>0709-144-1941-5</t>
  </si>
  <si>
    <t>640 N Henry Street</t>
  </si>
  <si>
    <t>Wisconsin Society Alpha Delta Phi</t>
  </si>
  <si>
    <t>JDM Properties LLC</t>
  </si>
  <si>
    <t>Fraternity</t>
  </si>
  <si>
    <t>R6</t>
  </si>
  <si>
    <t>65</t>
  </si>
  <si>
    <t>1959</t>
  </si>
  <si>
    <t>22 sleeping rooms and 1 1-bedroom apartment.  Building will be remodeled and 2 floor added.</t>
  </si>
  <si>
    <t>declaration, which was dissolved by the purchaser.  Two 1-bdrm/1-bath, ten 1-bdrm/1-bath with loft</t>
  </si>
  <si>
    <t>restaurant.</t>
  </si>
  <si>
    <t>2010-051</t>
  </si>
  <si>
    <t>0709-352-1106-4</t>
  </si>
  <si>
    <t>1824 S Park St</t>
  </si>
  <si>
    <t>Ron &amp; John Thorstad</t>
  </si>
  <si>
    <t>Geovani Arteaga &amp; Suhail Syed</t>
  </si>
  <si>
    <t>125</t>
  </si>
  <si>
    <t>1967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</si>
</sst>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&quot;$&quot;#,##0.00"/>
    <numFmt numFmtId="167" formatCode="_(* #,##0_);_(* \(#,##0\);_(* &quot;-&quot;??_);_(@_)"/>
    <numFmt numFmtId="168" formatCode="_(&quot;$&quot;* #,##0_);_(&quot;$&quot;* \(#,##0\);_(&quot;$&quot;* &quot;-&quot;??_);_(@_)"/>
    <numFmt numFmtId="169" formatCode="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"/>
    <numFmt numFmtId="174" formatCode="#,##0.000"/>
    <numFmt numFmtId="175" formatCode="#,##0.0000"/>
    <numFmt numFmtId="176" formatCode="[$€-2]\ #,##0.00_);[Red]\([$€-2]\ #,##0.00\)"/>
  </numFmts>
  <fonts count="46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8"/>
      <color indexed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6" fontId="2" fillId="0" borderId="0" xfId="44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166" fontId="2" fillId="0" borderId="10" xfId="0" applyNumberFormat="1" applyFont="1" applyBorder="1" applyAlignment="1">
      <alignment horizontal="right"/>
    </xf>
    <xf numFmtId="166" fontId="2" fillId="0" borderId="11" xfId="44" applyNumberFormat="1" applyFont="1" applyBorder="1" applyAlignment="1">
      <alignment/>
    </xf>
    <xf numFmtId="165" fontId="2" fillId="0" borderId="0" xfId="44" applyNumberFormat="1" applyFont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12" xfId="44" applyNumberFormat="1" applyFont="1" applyBorder="1" applyAlignment="1">
      <alignment/>
    </xf>
    <xf numFmtId="49" fontId="5" fillId="0" borderId="0" xfId="0" applyNumberFormat="1" applyFont="1" applyAlignment="1">
      <alignment/>
    </xf>
    <xf numFmtId="165" fontId="2" fillId="0" borderId="13" xfId="44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right"/>
    </xf>
    <xf numFmtId="166" fontId="4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65" fontId="4" fillId="0" borderId="0" xfId="44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right"/>
    </xf>
    <xf numFmtId="166" fontId="6" fillId="0" borderId="0" xfId="44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44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 quotePrefix="1">
      <alignment/>
    </xf>
    <xf numFmtId="44" fontId="2" fillId="0" borderId="0" xfId="44" applyFont="1" applyAlignment="1">
      <alignment/>
    </xf>
    <xf numFmtId="0" fontId="2" fillId="0" borderId="0" xfId="0" applyFont="1" applyAlignment="1">
      <alignment horizontal="left"/>
    </xf>
    <xf numFmtId="6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16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6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 applyProtection="1">
      <alignment horizontal="right"/>
      <protection/>
    </xf>
    <xf numFmtId="6" fontId="3" fillId="0" borderId="0" xfId="0" applyNumberFormat="1" applyFont="1" applyAlignment="1">
      <alignment horizontal="right"/>
    </xf>
    <xf numFmtId="0" fontId="3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165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3" fillId="0" borderId="0" xfId="0" applyNumberFormat="1" applyFont="1" applyBorder="1" applyAlignment="1" applyProtection="1">
      <alignment horizontal="left"/>
      <protection/>
    </xf>
    <xf numFmtId="1" fontId="2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quotePrefix="1">
      <alignment horizontal="left"/>
    </xf>
    <xf numFmtId="0" fontId="2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>
      <alignment horizontal="left" vertical="top"/>
    </xf>
    <xf numFmtId="165" fontId="2" fillId="0" borderId="0" xfId="44" applyNumberFormat="1" applyFont="1" applyAlignment="1">
      <alignment horizontal="center"/>
    </xf>
    <xf numFmtId="3" fontId="2" fillId="0" borderId="0" xfId="0" applyNumberFormat="1" applyFont="1" applyAlignment="1" applyProtection="1">
      <alignment/>
      <protection locked="0"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0" xfId="42" applyNumberFormat="1" applyFont="1" applyAlignment="1">
      <alignment/>
    </xf>
    <xf numFmtId="3" fontId="6" fillId="0" borderId="0" xfId="42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2" fillId="0" borderId="0" xfId="42" applyNumberFormat="1" applyFont="1" applyAlignment="1">
      <alignment horizontal="right"/>
    </xf>
    <xf numFmtId="3" fontId="4" fillId="0" borderId="0" xfId="42" applyNumberFormat="1" applyFont="1" applyAlignment="1">
      <alignment horizontal="right"/>
    </xf>
    <xf numFmtId="3" fontId="6" fillId="0" borderId="0" xfId="42" applyNumberFormat="1" applyFont="1" applyAlignment="1">
      <alignment horizontal="right"/>
    </xf>
    <xf numFmtId="165" fontId="2" fillId="0" borderId="0" xfId="44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right"/>
    </xf>
    <xf numFmtId="14" fontId="2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right"/>
    </xf>
    <xf numFmtId="3" fontId="2" fillId="0" borderId="10" xfId="42" applyNumberFormat="1" applyFont="1" applyBorder="1" applyAlignment="1">
      <alignment horizontal="left"/>
    </xf>
    <xf numFmtId="3" fontId="2" fillId="0" borderId="0" xfId="42" applyNumberFormat="1" applyFont="1" applyBorder="1" applyAlignment="1">
      <alignment horizontal="left"/>
    </xf>
    <xf numFmtId="3" fontId="2" fillId="0" borderId="13" xfId="42" applyNumberFormat="1" applyFont="1" applyBorder="1" applyAlignment="1">
      <alignment horizontal="left"/>
    </xf>
    <xf numFmtId="3" fontId="2" fillId="0" borderId="0" xfId="0" applyNumberFormat="1" applyFont="1" applyAlignment="1" applyProtection="1" quotePrefix="1">
      <alignment horizontal="righ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7" fontId="2" fillId="0" borderId="0" xfId="42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6"/>
  <sheetViews>
    <sheetView showZeros="0" tabSelected="1" zoomScalePageLayoutView="0" workbookViewId="0" topLeftCell="A1">
      <pane ySplit="9" topLeftCell="A10" activePane="bottomLeft" state="frozen"/>
      <selection pane="topLeft" activeCell="A1" sqref="A1"/>
      <selection pane="bottomLeft" activeCell="A60" sqref="A60"/>
    </sheetView>
  </sheetViews>
  <sheetFormatPr defaultColWidth="9.140625" defaultRowHeight="12.75"/>
  <cols>
    <col min="1" max="1" width="8.57421875" style="3" customWidth="1"/>
    <col min="2" max="2" width="6.28125" style="62" customWidth="1"/>
    <col min="3" max="3" width="15.421875" style="3" customWidth="1"/>
    <col min="4" max="4" width="20.421875" style="3" bestFit="1" customWidth="1"/>
    <col min="5" max="5" width="21.7109375" style="3" customWidth="1"/>
    <col min="6" max="6" width="21.8515625" style="3" customWidth="1"/>
    <col min="7" max="7" width="9.8515625" style="62" customWidth="1"/>
    <col min="8" max="8" width="5.00390625" style="2" customWidth="1"/>
    <col min="9" max="9" width="9.140625" style="90" customWidth="1"/>
    <col min="10" max="10" width="10.28125" style="87" customWidth="1"/>
    <col min="11" max="11" width="23.140625" style="3" bestFit="1" customWidth="1"/>
    <col min="12" max="12" width="7.7109375" style="77" bestFit="1" customWidth="1"/>
    <col min="13" max="13" width="8.140625" style="4" bestFit="1" customWidth="1"/>
    <col min="14" max="14" width="7.7109375" style="83" bestFit="1" customWidth="1"/>
    <col min="15" max="15" width="9.140625" style="5" customWidth="1"/>
    <col min="16" max="16" width="5.421875" style="6" customWidth="1"/>
    <col min="17" max="17" width="7.7109375" style="12" bestFit="1" customWidth="1"/>
    <col min="18" max="18" width="9.00390625" style="72" bestFit="1" customWidth="1"/>
    <col min="19" max="19" width="14.57421875" style="2" bestFit="1" customWidth="1"/>
    <col min="20" max="20" width="5.8515625" style="2" customWidth="1"/>
    <col min="21" max="21" width="8.57421875" style="2" bestFit="1" customWidth="1"/>
    <col min="22" max="22" width="6.8515625" style="2" bestFit="1" customWidth="1"/>
    <col min="23" max="23" width="8.57421875" style="2" bestFit="1" customWidth="1"/>
    <col min="24" max="24" width="10.57421875" style="8" customWidth="1"/>
    <col min="25" max="25" width="7.421875" style="8" bestFit="1" customWidth="1"/>
    <col min="26" max="26" width="4.140625" style="62" customWidth="1"/>
    <col min="27" max="27" width="4.7109375" style="3" customWidth="1"/>
    <col min="28" max="28" width="76.421875" style="3" customWidth="1"/>
    <col min="29" max="29" width="76.8515625" style="3" bestFit="1" customWidth="1"/>
    <col min="30" max="30" width="75.421875" style="3" bestFit="1" customWidth="1"/>
    <col min="31" max="31" width="73.8515625" style="3" bestFit="1" customWidth="1"/>
    <col min="32" max="16384" width="9.140625" style="7" customWidth="1"/>
  </cols>
  <sheetData>
    <row r="1" spans="1:17" ht="18.75">
      <c r="A1" s="1" t="s">
        <v>0</v>
      </c>
      <c r="Q1" s="7"/>
    </row>
    <row r="2" spans="1:18" ht="15.75">
      <c r="A2" s="9" t="s">
        <v>1</v>
      </c>
      <c r="L2" s="78" t="s">
        <v>2</v>
      </c>
      <c r="M2" s="10" t="s">
        <v>3</v>
      </c>
      <c r="N2" s="95" t="s">
        <v>4</v>
      </c>
      <c r="O2" s="11"/>
      <c r="R2" s="73"/>
    </row>
    <row r="3" spans="1:15" ht="12.75">
      <c r="A3" s="7" t="s">
        <v>108</v>
      </c>
      <c r="L3" s="79"/>
      <c r="M3" s="13" t="s">
        <v>5</v>
      </c>
      <c r="N3" s="96" t="s">
        <v>6</v>
      </c>
      <c r="O3" s="14"/>
    </row>
    <row r="4" spans="1:17" ht="12.75">
      <c r="A4" s="15"/>
      <c r="L4" s="79"/>
      <c r="M4" s="13" t="s">
        <v>7</v>
      </c>
      <c r="N4" s="96" t="s">
        <v>8</v>
      </c>
      <c r="O4" s="14"/>
      <c r="Q4" s="7"/>
    </row>
    <row r="5" spans="1:17" ht="12.75">
      <c r="A5" s="15"/>
      <c r="L5" s="80"/>
      <c r="M5" s="16" t="s">
        <v>9</v>
      </c>
      <c r="N5" s="97" t="s">
        <v>10</v>
      </c>
      <c r="O5" s="17"/>
      <c r="Q5" s="7"/>
    </row>
    <row r="7" spans="7:26" ht="12.75">
      <c r="G7" s="100" t="s">
        <v>11</v>
      </c>
      <c r="I7" s="91" t="s">
        <v>12</v>
      </c>
      <c r="J7" s="88" t="s">
        <v>12</v>
      </c>
      <c r="K7" s="19"/>
      <c r="L7" s="81"/>
      <c r="M7" s="20"/>
      <c r="N7" s="84"/>
      <c r="O7" s="21"/>
      <c r="P7" s="22" t="s">
        <v>13</v>
      </c>
      <c r="Q7" s="23" t="s">
        <v>14</v>
      </c>
      <c r="R7" s="74" t="s">
        <v>15</v>
      </c>
      <c r="S7" s="18"/>
      <c r="T7" s="18" t="s">
        <v>16</v>
      </c>
      <c r="U7" s="18"/>
      <c r="V7" s="18" t="s">
        <v>17</v>
      </c>
      <c r="W7" s="18" t="s">
        <v>18</v>
      </c>
      <c r="X7" s="18" t="s">
        <v>19</v>
      </c>
      <c r="Y7" s="18" t="s">
        <v>20</v>
      </c>
      <c r="Z7" s="62" t="s">
        <v>13</v>
      </c>
    </row>
    <row r="8" spans="1:31" ht="12.75">
      <c r="A8" s="24" t="s">
        <v>21</v>
      </c>
      <c r="B8" s="63" t="s">
        <v>22</v>
      </c>
      <c r="C8" s="24" t="s">
        <v>23</v>
      </c>
      <c r="D8" s="24" t="s">
        <v>24</v>
      </c>
      <c r="E8" s="24" t="s">
        <v>25</v>
      </c>
      <c r="F8" s="24" t="s">
        <v>26</v>
      </c>
      <c r="G8" s="63" t="s">
        <v>27</v>
      </c>
      <c r="H8" s="25" t="s">
        <v>28</v>
      </c>
      <c r="I8" s="92" t="s">
        <v>29</v>
      </c>
      <c r="J8" s="89" t="s">
        <v>30</v>
      </c>
      <c r="K8" s="25" t="s">
        <v>31</v>
      </c>
      <c r="L8" s="82" t="s">
        <v>32</v>
      </c>
      <c r="M8" s="26" t="s">
        <v>33</v>
      </c>
      <c r="N8" s="85" t="s">
        <v>34</v>
      </c>
      <c r="O8" s="27" t="s">
        <v>35</v>
      </c>
      <c r="P8" s="28" t="s">
        <v>36</v>
      </c>
      <c r="Q8" s="29" t="s">
        <v>37</v>
      </c>
      <c r="R8" s="75" t="s">
        <v>38</v>
      </c>
      <c r="S8" s="25" t="s">
        <v>39</v>
      </c>
      <c r="T8" s="25" t="s">
        <v>40</v>
      </c>
      <c r="U8" s="25" t="s">
        <v>41</v>
      </c>
      <c r="V8" s="25" t="s">
        <v>42</v>
      </c>
      <c r="W8" s="25" t="s">
        <v>43</v>
      </c>
      <c r="X8" s="25" t="s">
        <v>44</v>
      </c>
      <c r="Y8" s="25" t="s">
        <v>45</v>
      </c>
      <c r="Z8" s="63" t="s">
        <v>46</v>
      </c>
      <c r="AB8" s="25" t="s">
        <v>47</v>
      </c>
      <c r="AC8" s="25" t="s">
        <v>48</v>
      </c>
      <c r="AD8" s="25" t="s">
        <v>49</v>
      </c>
      <c r="AE8" s="25" t="s">
        <v>50</v>
      </c>
    </row>
    <row r="9" spans="1:31" ht="1.5" customHeight="1">
      <c r="A9" s="24" t="s">
        <v>51</v>
      </c>
      <c r="B9" s="63" t="s">
        <v>52</v>
      </c>
      <c r="C9" s="24" t="s">
        <v>53</v>
      </c>
      <c r="D9" s="24" t="s">
        <v>54</v>
      </c>
      <c r="E9" s="24" t="s">
        <v>55</v>
      </c>
      <c r="F9" s="24" t="s">
        <v>56</v>
      </c>
      <c r="G9" s="63" t="s">
        <v>57</v>
      </c>
      <c r="H9" s="25" t="s">
        <v>58</v>
      </c>
      <c r="I9" s="92" t="s">
        <v>59</v>
      </c>
      <c r="J9" s="89" t="s">
        <v>60</v>
      </c>
      <c r="K9" s="24" t="s">
        <v>61</v>
      </c>
      <c r="L9" s="82" t="s">
        <v>62</v>
      </c>
      <c r="M9" s="30" t="s">
        <v>63</v>
      </c>
      <c r="N9" s="82" t="s">
        <v>64</v>
      </c>
      <c r="O9" s="31" t="s">
        <v>65</v>
      </c>
      <c r="P9" s="25" t="s">
        <v>66</v>
      </c>
      <c r="Q9" s="32" t="s">
        <v>67</v>
      </c>
      <c r="R9" s="76" t="s">
        <v>68</v>
      </c>
      <c r="S9" s="25" t="s">
        <v>69</v>
      </c>
      <c r="T9" s="25" t="s">
        <v>70</v>
      </c>
      <c r="U9" s="25" t="s">
        <v>71</v>
      </c>
      <c r="V9" s="25" t="s">
        <v>72</v>
      </c>
      <c r="W9" s="25" t="s">
        <v>73</v>
      </c>
      <c r="X9" s="33" t="s">
        <v>74</v>
      </c>
      <c r="Y9" s="33" t="s">
        <v>75</v>
      </c>
      <c r="Z9" s="63" t="s">
        <v>76</v>
      </c>
      <c r="AA9" s="24" t="s">
        <v>77</v>
      </c>
      <c r="AB9" s="24" t="s">
        <v>78</v>
      </c>
      <c r="AC9" s="24" t="s">
        <v>79</v>
      </c>
      <c r="AD9" s="24" t="s">
        <v>80</v>
      </c>
      <c r="AE9" s="24" t="s">
        <v>81</v>
      </c>
    </row>
    <row r="10" spans="1:30" ht="12.75" customHeight="1">
      <c r="A10" s="3" t="s">
        <v>116</v>
      </c>
      <c r="B10" s="62">
        <v>9922</v>
      </c>
      <c r="C10" s="7" t="s">
        <v>117</v>
      </c>
      <c r="D10" s="7" t="s">
        <v>118</v>
      </c>
      <c r="E10" s="7" t="s">
        <v>119</v>
      </c>
      <c r="F10" s="7" t="s">
        <v>120</v>
      </c>
      <c r="G10" s="62">
        <v>4645372</v>
      </c>
      <c r="H10" s="6" t="s">
        <v>109</v>
      </c>
      <c r="I10" s="90">
        <v>40268</v>
      </c>
      <c r="J10" s="87">
        <v>765000</v>
      </c>
      <c r="K10" s="7" t="s">
        <v>111</v>
      </c>
      <c r="L10" s="77">
        <v>8050</v>
      </c>
      <c r="M10" s="35">
        <f aca="true" t="shared" si="0" ref="M10:M28">+J10/L10</f>
        <v>95.03105590062111</v>
      </c>
      <c r="N10" s="83">
        <v>8050</v>
      </c>
      <c r="O10" s="35">
        <f aca="true" t="shared" si="1" ref="O10:O28">+J10/N10</f>
        <v>95.03105590062111</v>
      </c>
      <c r="R10" s="72">
        <v>42689</v>
      </c>
      <c r="S10" s="6" t="s">
        <v>112</v>
      </c>
      <c r="T10" s="2">
        <v>207</v>
      </c>
      <c r="U10" s="6" t="s">
        <v>110</v>
      </c>
      <c r="V10" s="2">
        <v>1980</v>
      </c>
      <c r="W10" s="6"/>
      <c r="X10" s="36" t="s">
        <v>121</v>
      </c>
      <c r="Y10" s="36" t="s">
        <v>113</v>
      </c>
      <c r="Z10" s="62">
        <v>1</v>
      </c>
      <c r="AA10" s="7"/>
      <c r="AB10" s="3" t="s">
        <v>122</v>
      </c>
      <c r="AC10" s="7" t="s">
        <v>123</v>
      </c>
      <c r="AD10" s="7"/>
    </row>
    <row r="11" spans="1:30" ht="12.75" customHeight="1">
      <c r="A11" s="3" t="s">
        <v>124</v>
      </c>
      <c r="B11" s="62">
        <v>9914</v>
      </c>
      <c r="C11" s="3" t="s">
        <v>125</v>
      </c>
      <c r="D11" s="3" t="s">
        <v>126</v>
      </c>
      <c r="E11" s="3" t="s">
        <v>127</v>
      </c>
      <c r="F11" s="3" t="s">
        <v>128</v>
      </c>
      <c r="G11" s="101">
        <v>4643436</v>
      </c>
      <c r="H11" s="2" t="s">
        <v>109</v>
      </c>
      <c r="I11" s="90">
        <v>40261</v>
      </c>
      <c r="J11" s="87">
        <v>478000</v>
      </c>
      <c r="K11" s="37" t="s">
        <v>129</v>
      </c>
      <c r="L11" s="77">
        <v>6000</v>
      </c>
      <c r="M11" s="35">
        <f t="shared" si="0"/>
        <v>79.66666666666667</v>
      </c>
      <c r="N11" s="83">
        <f>6000+750</f>
        <v>6750</v>
      </c>
      <c r="O11" s="35">
        <f t="shared" si="1"/>
        <v>70.81481481481481</v>
      </c>
      <c r="R11" s="72">
        <v>22915</v>
      </c>
      <c r="S11" s="2" t="s">
        <v>130</v>
      </c>
      <c r="T11" s="2" t="s">
        <v>131</v>
      </c>
      <c r="U11" s="2" t="s">
        <v>110</v>
      </c>
      <c r="V11" s="2" t="s">
        <v>132</v>
      </c>
      <c r="X11" s="8" t="s">
        <v>133</v>
      </c>
      <c r="Y11" s="8" t="s">
        <v>134</v>
      </c>
      <c r="Z11" s="62">
        <v>1</v>
      </c>
      <c r="AB11" s="8" t="s">
        <v>165</v>
      </c>
      <c r="AC11" s="8"/>
      <c r="AD11" s="34"/>
    </row>
    <row r="12" spans="1:29" ht="12.75" customHeight="1">
      <c r="A12" s="3" t="s">
        <v>135</v>
      </c>
      <c r="B12" s="62">
        <v>9924</v>
      </c>
      <c r="C12" s="3" t="s">
        <v>136</v>
      </c>
      <c r="D12" s="3" t="s">
        <v>137</v>
      </c>
      <c r="E12" s="3" t="s">
        <v>138</v>
      </c>
      <c r="F12" s="3" t="s">
        <v>139</v>
      </c>
      <c r="G12" s="101">
        <v>4653876</v>
      </c>
      <c r="H12" s="2" t="s">
        <v>109</v>
      </c>
      <c r="I12" s="90">
        <v>40294</v>
      </c>
      <c r="J12" s="87">
        <v>205000</v>
      </c>
      <c r="K12" s="37" t="s">
        <v>140</v>
      </c>
      <c r="L12" s="77">
        <v>1898</v>
      </c>
      <c r="M12" s="35">
        <f t="shared" si="0"/>
        <v>108.00842992623815</v>
      </c>
      <c r="N12" s="83">
        <v>2523</v>
      </c>
      <c r="O12" s="35">
        <f t="shared" si="1"/>
        <v>81.25247720967103</v>
      </c>
      <c r="R12" s="72">
        <v>4064</v>
      </c>
      <c r="S12" s="2" t="s">
        <v>141</v>
      </c>
      <c r="T12" s="2" t="s">
        <v>142</v>
      </c>
      <c r="U12" s="2" t="s">
        <v>110</v>
      </c>
      <c r="V12" s="2" t="s">
        <v>143</v>
      </c>
      <c r="X12" s="8" t="s">
        <v>144</v>
      </c>
      <c r="Y12" s="8" t="s">
        <v>145</v>
      </c>
      <c r="Z12" s="62">
        <v>1</v>
      </c>
      <c r="AB12" s="3" t="s">
        <v>146</v>
      </c>
      <c r="AC12" s="3" t="s">
        <v>147</v>
      </c>
    </row>
    <row r="13" spans="1:31" ht="12.75" customHeight="1">
      <c r="A13" s="3" t="s">
        <v>148</v>
      </c>
      <c r="B13" s="62">
        <v>9921</v>
      </c>
      <c r="C13" s="3" t="s">
        <v>149</v>
      </c>
      <c r="D13" s="3" t="s">
        <v>150</v>
      </c>
      <c r="E13" s="7" t="s">
        <v>151</v>
      </c>
      <c r="F13" s="7" t="s">
        <v>152</v>
      </c>
      <c r="G13" s="62">
        <v>4661351</v>
      </c>
      <c r="H13" s="6" t="s">
        <v>109</v>
      </c>
      <c r="I13" s="93">
        <v>40333</v>
      </c>
      <c r="J13" s="86">
        <v>833800</v>
      </c>
      <c r="K13" s="7" t="s">
        <v>153</v>
      </c>
      <c r="L13" s="83">
        <v>13000</v>
      </c>
      <c r="M13" s="35">
        <f t="shared" si="0"/>
        <v>64.13846153846154</v>
      </c>
      <c r="N13" s="83">
        <v>15300</v>
      </c>
      <c r="O13" s="35">
        <f t="shared" si="1"/>
        <v>54.49673202614379</v>
      </c>
      <c r="P13" s="6">
        <v>12</v>
      </c>
      <c r="R13" s="72">
        <v>23177</v>
      </c>
      <c r="S13" s="6" t="s">
        <v>141</v>
      </c>
      <c r="T13" s="2">
        <v>416</v>
      </c>
      <c r="U13" s="6" t="s">
        <v>110</v>
      </c>
      <c r="V13" s="2">
        <v>1959</v>
      </c>
      <c r="W13" s="6"/>
      <c r="X13" s="36" t="s">
        <v>154</v>
      </c>
      <c r="Y13" s="36" t="s">
        <v>145</v>
      </c>
      <c r="Z13" s="62">
        <v>2</v>
      </c>
      <c r="AA13" s="7"/>
      <c r="AB13" s="7" t="s">
        <v>155</v>
      </c>
      <c r="AC13" s="7" t="s">
        <v>156</v>
      </c>
      <c r="AD13" s="7" t="s">
        <v>157</v>
      </c>
      <c r="AE13" s="7" t="s">
        <v>158</v>
      </c>
    </row>
    <row r="14" spans="1:31" ht="12.75">
      <c r="A14" s="3" t="s">
        <v>162</v>
      </c>
      <c r="B14" s="62">
        <v>9938</v>
      </c>
      <c r="C14" s="7" t="s">
        <v>159</v>
      </c>
      <c r="D14" s="7" t="s">
        <v>160</v>
      </c>
      <c r="E14" s="7" t="s">
        <v>161</v>
      </c>
      <c r="F14" s="7" t="s">
        <v>164</v>
      </c>
      <c r="G14" s="62">
        <v>4632375</v>
      </c>
      <c r="H14" s="6" t="s">
        <v>109</v>
      </c>
      <c r="I14" s="93">
        <v>40207</v>
      </c>
      <c r="J14" s="87">
        <v>455000</v>
      </c>
      <c r="K14" s="7" t="s">
        <v>111</v>
      </c>
      <c r="L14" s="77">
        <v>7442</v>
      </c>
      <c r="M14" s="35">
        <f t="shared" si="0"/>
        <v>61.1394786347756</v>
      </c>
      <c r="N14" s="83">
        <v>7442</v>
      </c>
      <c r="O14" s="35">
        <f t="shared" si="1"/>
        <v>61.1394786347756</v>
      </c>
      <c r="R14" s="72">
        <v>30251</v>
      </c>
      <c r="S14" s="6" t="s">
        <v>112</v>
      </c>
      <c r="T14" s="2">
        <v>207</v>
      </c>
      <c r="U14" s="6" t="s">
        <v>110</v>
      </c>
      <c r="V14" s="2">
        <v>1985</v>
      </c>
      <c r="W14" s="6"/>
      <c r="X14" s="36" t="s">
        <v>145</v>
      </c>
      <c r="Y14" s="36" t="s">
        <v>145</v>
      </c>
      <c r="Z14" s="62">
        <v>2</v>
      </c>
      <c r="AA14" s="7"/>
      <c r="AB14" s="7" t="s">
        <v>163</v>
      </c>
      <c r="AC14" s="7"/>
      <c r="AD14" s="7"/>
      <c r="AE14" s="7"/>
    </row>
    <row r="15" spans="1:31" ht="12.75">
      <c r="A15" s="3" t="s">
        <v>175</v>
      </c>
      <c r="B15" s="62">
        <v>9938</v>
      </c>
      <c r="C15" s="7" t="s">
        <v>166</v>
      </c>
      <c r="D15" s="7" t="s">
        <v>167</v>
      </c>
      <c r="E15" s="7" t="s">
        <v>168</v>
      </c>
      <c r="F15" s="7" t="s">
        <v>169</v>
      </c>
      <c r="G15" s="62">
        <v>4666164</v>
      </c>
      <c r="H15" s="6" t="s">
        <v>109</v>
      </c>
      <c r="I15" s="93">
        <v>40350</v>
      </c>
      <c r="J15" s="87">
        <v>1800000</v>
      </c>
      <c r="K15" s="7" t="s">
        <v>170</v>
      </c>
      <c r="L15" s="77">
        <v>63616</v>
      </c>
      <c r="M15" s="35">
        <f t="shared" si="0"/>
        <v>28.29476861167002</v>
      </c>
      <c r="N15" s="83">
        <v>95424</v>
      </c>
      <c r="O15" s="35">
        <f t="shared" si="1"/>
        <v>18.86317907444668</v>
      </c>
      <c r="P15" s="6">
        <v>64</v>
      </c>
      <c r="Q15" s="12">
        <f>J15/P15</f>
        <v>28125</v>
      </c>
      <c r="R15" s="72">
        <v>100616</v>
      </c>
      <c r="S15" s="6" t="s">
        <v>130</v>
      </c>
      <c r="T15" s="2">
        <v>4</v>
      </c>
      <c r="U15" s="6" t="s">
        <v>171</v>
      </c>
      <c r="V15" s="2">
        <v>1964</v>
      </c>
      <c r="W15" s="6"/>
      <c r="X15" s="36" t="s">
        <v>172</v>
      </c>
      <c r="Y15" s="36" t="s">
        <v>145</v>
      </c>
      <c r="Z15" s="62">
        <v>2</v>
      </c>
      <c r="AA15" s="7"/>
      <c r="AB15" s="7" t="s">
        <v>173</v>
      </c>
      <c r="AC15" s="7" t="s">
        <v>174</v>
      </c>
      <c r="AD15" s="7"/>
      <c r="AE15" s="7"/>
    </row>
    <row r="16" spans="1:31" ht="12.75">
      <c r="A16" s="3" t="s">
        <v>182</v>
      </c>
      <c r="B16" s="62">
        <v>9937</v>
      </c>
      <c r="C16" s="7" t="s">
        <v>181</v>
      </c>
      <c r="D16" s="7" t="s">
        <v>180</v>
      </c>
      <c r="E16" s="7" t="s">
        <v>179</v>
      </c>
      <c r="F16" s="7" t="s">
        <v>178</v>
      </c>
      <c r="G16" s="62">
        <v>4687228</v>
      </c>
      <c r="H16" s="6" t="s">
        <v>109</v>
      </c>
      <c r="I16" s="93">
        <v>40420</v>
      </c>
      <c r="J16" s="87">
        <v>357500</v>
      </c>
      <c r="K16" s="7" t="s">
        <v>177</v>
      </c>
      <c r="L16" s="77">
        <v>6825</v>
      </c>
      <c r="M16" s="35">
        <f t="shared" si="0"/>
        <v>52.38095238095238</v>
      </c>
      <c r="N16" s="83">
        <v>6825</v>
      </c>
      <c r="O16" s="35">
        <f t="shared" si="1"/>
        <v>52.38095238095238</v>
      </c>
      <c r="R16" s="72">
        <v>14861</v>
      </c>
      <c r="S16" s="6" t="s">
        <v>176</v>
      </c>
      <c r="T16" s="2">
        <v>301</v>
      </c>
      <c r="U16" s="6" t="s">
        <v>110</v>
      </c>
      <c r="V16" s="2">
        <v>1979</v>
      </c>
      <c r="W16" s="6"/>
      <c r="X16" s="36" t="s">
        <v>133</v>
      </c>
      <c r="Y16" s="36" t="s">
        <v>113</v>
      </c>
      <c r="Z16" s="62">
        <v>1</v>
      </c>
      <c r="AA16" s="7"/>
      <c r="AB16" s="7" t="s">
        <v>183</v>
      </c>
      <c r="AC16" s="7" t="s">
        <v>184</v>
      </c>
      <c r="AD16" s="7" t="s">
        <v>185</v>
      </c>
      <c r="AE16" s="7"/>
    </row>
    <row r="17" spans="1:31" ht="12.75" customHeight="1">
      <c r="A17" s="3" t="s">
        <v>186</v>
      </c>
      <c r="B17" s="62">
        <v>9914</v>
      </c>
      <c r="C17" s="3" t="s">
        <v>197</v>
      </c>
      <c r="D17" s="39" t="s">
        <v>187</v>
      </c>
      <c r="E17" s="3" t="s">
        <v>188</v>
      </c>
      <c r="F17" s="3" t="s">
        <v>189</v>
      </c>
      <c r="G17" s="101">
        <v>4636187</v>
      </c>
      <c r="H17" s="2" t="s">
        <v>109</v>
      </c>
      <c r="I17" s="93">
        <v>40221</v>
      </c>
      <c r="J17" s="65">
        <v>168500</v>
      </c>
      <c r="K17" s="37" t="s">
        <v>190</v>
      </c>
      <c r="L17" s="66">
        <f>1250+1250</f>
        <v>2500</v>
      </c>
      <c r="M17" s="35">
        <f t="shared" si="0"/>
        <v>67.4</v>
      </c>
      <c r="N17" s="66">
        <f>1250+1250</f>
        <v>2500</v>
      </c>
      <c r="O17" s="35">
        <f t="shared" si="1"/>
        <v>67.4</v>
      </c>
      <c r="P17" s="40"/>
      <c r="R17" s="98" t="s">
        <v>191</v>
      </c>
      <c r="S17" s="2" t="s">
        <v>192</v>
      </c>
      <c r="T17" s="99">
        <v>760</v>
      </c>
      <c r="U17" s="41" t="s">
        <v>110</v>
      </c>
      <c r="V17" s="2" t="s">
        <v>193</v>
      </c>
      <c r="W17" s="41"/>
      <c r="X17" s="39" t="s">
        <v>194</v>
      </c>
      <c r="Y17" s="8" t="s">
        <v>145</v>
      </c>
      <c r="Z17" s="64">
        <v>1</v>
      </c>
      <c r="AA17" s="42"/>
      <c r="AB17" s="42" t="s">
        <v>195</v>
      </c>
      <c r="AC17" s="42" t="s">
        <v>196</v>
      </c>
      <c r="AD17" s="42"/>
      <c r="AE17" s="42"/>
    </row>
    <row r="18" spans="1:31" ht="12.75">
      <c r="A18" s="3" t="s">
        <v>201</v>
      </c>
      <c r="B18" s="62">
        <v>9937</v>
      </c>
      <c r="C18" s="7" t="s">
        <v>200</v>
      </c>
      <c r="D18" s="7" t="s">
        <v>199</v>
      </c>
      <c r="E18" s="7" t="s">
        <v>198</v>
      </c>
      <c r="F18" s="7" t="s">
        <v>203</v>
      </c>
      <c r="G18" s="62">
        <v>4688275</v>
      </c>
      <c r="H18" s="6" t="s">
        <v>109</v>
      </c>
      <c r="I18" s="93">
        <v>40421</v>
      </c>
      <c r="J18" s="87">
        <v>196000</v>
      </c>
      <c r="K18" s="7" t="s">
        <v>204</v>
      </c>
      <c r="L18" s="77">
        <v>1334</v>
      </c>
      <c r="M18" s="35">
        <f t="shared" si="0"/>
        <v>146.92653673163417</v>
      </c>
      <c r="N18" s="83">
        <v>1945</v>
      </c>
      <c r="O18" s="35">
        <f t="shared" si="1"/>
        <v>100.77120822622108</v>
      </c>
      <c r="R18" s="72">
        <v>8712</v>
      </c>
      <c r="S18" s="6" t="s">
        <v>130</v>
      </c>
      <c r="T18" s="2">
        <v>205</v>
      </c>
      <c r="U18" s="6" t="s">
        <v>110</v>
      </c>
      <c r="V18" s="2">
        <v>1879</v>
      </c>
      <c r="W18" s="6">
        <v>1989</v>
      </c>
      <c r="X18" s="36" t="s">
        <v>145</v>
      </c>
      <c r="Y18" s="36" t="s">
        <v>145</v>
      </c>
      <c r="Z18" s="62">
        <v>1</v>
      </c>
      <c r="AA18" s="7"/>
      <c r="AB18" s="7" t="s">
        <v>202</v>
      </c>
      <c r="AC18" s="7" t="s">
        <v>579</v>
      </c>
      <c r="AD18" s="7"/>
      <c r="AE18" s="7"/>
    </row>
    <row r="19" spans="1:29" ht="12.75" customHeight="1">
      <c r="A19" s="3" t="s">
        <v>205</v>
      </c>
      <c r="B19" s="62">
        <v>9921</v>
      </c>
      <c r="C19" s="3" t="s">
        <v>206</v>
      </c>
      <c r="D19" s="3" t="s">
        <v>207</v>
      </c>
      <c r="E19" s="3" t="s">
        <v>208</v>
      </c>
      <c r="F19" s="3" t="s">
        <v>209</v>
      </c>
      <c r="G19" s="101">
        <v>4684273</v>
      </c>
      <c r="H19" s="2" t="s">
        <v>109</v>
      </c>
      <c r="I19" s="93">
        <v>40410</v>
      </c>
      <c r="J19" s="87">
        <v>300000</v>
      </c>
      <c r="K19" s="37" t="s">
        <v>210</v>
      </c>
      <c r="L19" s="77">
        <v>3296</v>
      </c>
      <c r="M19" s="35">
        <f t="shared" si="0"/>
        <v>91.01941747572816</v>
      </c>
      <c r="N19" s="83">
        <v>3296</v>
      </c>
      <c r="O19" s="35">
        <f t="shared" si="1"/>
        <v>91.01941747572816</v>
      </c>
      <c r="R19" s="72">
        <v>36714</v>
      </c>
      <c r="S19" s="2" t="s">
        <v>112</v>
      </c>
      <c r="T19" s="2" t="s">
        <v>211</v>
      </c>
      <c r="U19" s="2" t="s">
        <v>110</v>
      </c>
      <c r="V19" s="2" t="s">
        <v>212</v>
      </c>
      <c r="X19" s="8" t="s">
        <v>154</v>
      </c>
      <c r="Y19" s="8" t="s">
        <v>113</v>
      </c>
      <c r="Z19" s="62">
        <v>1</v>
      </c>
      <c r="AB19" s="3" t="s">
        <v>213</v>
      </c>
      <c r="AC19" s="3" t="s">
        <v>214</v>
      </c>
    </row>
    <row r="20" spans="1:31" ht="12.75">
      <c r="A20" s="3" t="s">
        <v>225</v>
      </c>
      <c r="B20" s="62">
        <v>9931</v>
      </c>
      <c r="C20" s="7" t="s">
        <v>215</v>
      </c>
      <c r="D20" s="7" t="s">
        <v>216</v>
      </c>
      <c r="E20" s="7" t="s">
        <v>217</v>
      </c>
      <c r="F20" s="7" t="s">
        <v>218</v>
      </c>
      <c r="G20" s="62">
        <v>4670786</v>
      </c>
      <c r="H20" s="6" t="s">
        <v>109</v>
      </c>
      <c r="I20" s="93">
        <v>40365</v>
      </c>
      <c r="J20" s="87">
        <v>800000</v>
      </c>
      <c r="K20" s="7" t="s">
        <v>219</v>
      </c>
      <c r="L20" s="77">
        <v>11156</v>
      </c>
      <c r="M20" s="35">
        <f t="shared" si="0"/>
        <v>71.71029042667622</v>
      </c>
      <c r="N20" s="83">
        <v>12080</v>
      </c>
      <c r="O20" s="35">
        <f t="shared" si="1"/>
        <v>66.2251655629139</v>
      </c>
      <c r="R20" s="83" t="s">
        <v>220</v>
      </c>
      <c r="S20" s="6" t="s">
        <v>221</v>
      </c>
      <c r="T20" s="2">
        <v>720</v>
      </c>
      <c r="U20" s="6" t="s">
        <v>110</v>
      </c>
      <c r="V20" s="2">
        <v>1916</v>
      </c>
      <c r="W20" s="6">
        <v>1981</v>
      </c>
      <c r="X20" s="36" t="s">
        <v>172</v>
      </c>
      <c r="Y20" s="36" t="s">
        <v>222</v>
      </c>
      <c r="Z20" s="62">
        <v>2</v>
      </c>
      <c r="AA20" s="7"/>
      <c r="AB20" s="7" t="s">
        <v>223</v>
      </c>
      <c r="AC20" s="7" t="s">
        <v>224</v>
      </c>
      <c r="AD20" s="7"/>
      <c r="AE20" s="7"/>
    </row>
    <row r="21" spans="1:30" ht="12.75" customHeight="1">
      <c r="A21" s="3" t="s">
        <v>226</v>
      </c>
      <c r="B21" s="62">
        <v>9925</v>
      </c>
      <c r="C21" s="3" t="s">
        <v>227</v>
      </c>
      <c r="D21" s="3" t="s">
        <v>228</v>
      </c>
      <c r="E21" s="3" t="s">
        <v>229</v>
      </c>
      <c r="F21" s="3" t="s">
        <v>230</v>
      </c>
      <c r="G21" s="101">
        <v>4678265</v>
      </c>
      <c r="H21" s="2" t="s">
        <v>109</v>
      </c>
      <c r="I21" s="93">
        <v>40389</v>
      </c>
      <c r="J21" s="87">
        <v>4600800</v>
      </c>
      <c r="K21" s="37" t="s">
        <v>111</v>
      </c>
      <c r="L21" s="77">
        <v>45306</v>
      </c>
      <c r="M21" s="35">
        <f t="shared" si="0"/>
        <v>101.54946364719905</v>
      </c>
      <c r="N21" s="83">
        <v>45306</v>
      </c>
      <c r="O21" s="35">
        <f t="shared" si="1"/>
        <v>101.54946364719905</v>
      </c>
      <c r="R21" s="72">
        <v>106904</v>
      </c>
      <c r="S21" s="2" t="s">
        <v>231</v>
      </c>
      <c r="T21" s="2" t="s">
        <v>232</v>
      </c>
      <c r="U21" s="2" t="s">
        <v>110</v>
      </c>
      <c r="V21" s="2" t="s">
        <v>233</v>
      </c>
      <c r="X21" s="8" t="s">
        <v>154</v>
      </c>
      <c r="Y21" s="8" t="s">
        <v>234</v>
      </c>
      <c r="Z21" s="62">
        <v>2</v>
      </c>
      <c r="AB21" s="42" t="s">
        <v>235</v>
      </c>
      <c r="AC21" s="3" t="s">
        <v>236</v>
      </c>
      <c r="AD21" s="3" t="s">
        <v>237</v>
      </c>
    </row>
    <row r="22" spans="1:31" ht="12.75">
      <c r="A22" s="3" t="s">
        <v>243</v>
      </c>
      <c r="B22" s="62">
        <v>9938</v>
      </c>
      <c r="C22" s="7" t="s">
        <v>242</v>
      </c>
      <c r="D22" s="7" t="s">
        <v>241</v>
      </c>
      <c r="E22" s="7" t="s">
        <v>240</v>
      </c>
      <c r="F22" s="7" t="s">
        <v>239</v>
      </c>
      <c r="G22" s="62">
        <v>4631545</v>
      </c>
      <c r="H22" s="6" t="s">
        <v>109</v>
      </c>
      <c r="I22" s="93">
        <v>40210</v>
      </c>
      <c r="J22" s="87">
        <v>665000</v>
      </c>
      <c r="K22" s="7" t="s">
        <v>238</v>
      </c>
      <c r="L22" s="77">
        <v>12625</v>
      </c>
      <c r="M22" s="35">
        <f t="shared" si="0"/>
        <v>52.67326732673267</v>
      </c>
      <c r="N22" s="83">
        <v>12625</v>
      </c>
      <c r="O22" s="35">
        <f t="shared" si="1"/>
        <v>52.67326732673267</v>
      </c>
      <c r="R22" s="72">
        <v>40594</v>
      </c>
      <c r="S22" s="6" t="s">
        <v>112</v>
      </c>
      <c r="T22" s="2">
        <v>410</v>
      </c>
      <c r="U22" s="6" t="s">
        <v>110</v>
      </c>
      <c r="V22" s="2">
        <v>2000</v>
      </c>
      <c r="W22" s="6"/>
      <c r="X22" s="36" t="s">
        <v>133</v>
      </c>
      <c r="Y22" s="36" t="s">
        <v>134</v>
      </c>
      <c r="Z22" s="62">
        <v>1</v>
      </c>
      <c r="AA22" s="7"/>
      <c r="AB22" s="7"/>
      <c r="AC22" s="7"/>
      <c r="AD22" s="7"/>
      <c r="AE22" s="7"/>
    </row>
    <row r="23" spans="1:29" ht="12.75" customHeight="1">
      <c r="A23" s="3" t="s">
        <v>244</v>
      </c>
      <c r="B23" s="62">
        <v>9925</v>
      </c>
      <c r="C23" s="7" t="s">
        <v>245</v>
      </c>
      <c r="D23" s="7" t="s">
        <v>246</v>
      </c>
      <c r="E23" s="7" t="s">
        <v>247</v>
      </c>
      <c r="F23" s="7" t="s">
        <v>248</v>
      </c>
      <c r="G23" s="62">
        <v>4688372</v>
      </c>
      <c r="H23" s="6" t="s">
        <v>109</v>
      </c>
      <c r="I23" s="93">
        <v>40423</v>
      </c>
      <c r="J23" s="87">
        <v>390000</v>
      </c>
      <c r="K23" s="7" t="s">
        <v>249</v>
      </c>
      <c r="L23" s="77">
        <v>2268</v>
      </c>
      <c r="M23" s="35">
        <f t="shared" si="0"/>
        <v>171.95767195767195</v>
      </c>
      <c r="N23" s="83">
        <v>2928</v>
      </c>
      <c r="O23" s="35">
        <f t="shared" si="1"/>
        <v>133.19672131147541</v>
      </c>
      <c r="R23" s="72">
        <v>14562</v>
      </c>
      <c r="S23" s="6" t="s">
        <v>130</v>
      </c>
      <c r="T23" s="2">
        <v>205</v>
      </c>
      <c r="U23" s="6" t="s">
        <v>110</v>
      </c>
      <c r="V23" s="2">
        <v>1940</v>
      </c>
      <c r="W23" s="6">
        <v>2003</v>
      </c>
      <c r="X23" s="36" t="s">
        <v>250</v>
      </c>
      <c r="Y23" s="36" t="s">
        <v>145</v>
      </c>
      <c r="Z23" s="62">
        <v>2</v>
      </c>
      <c r="AA23" s="42"/>
      <c r="AB23" s="42" t="s">
        <v>251</v>
      </c>
      <c r="AC23" s="42" t="s">
        <v>252</v>
      </c>
    </row>
    <row r="24" spans="1:29" ht="12.75" customHeight="1">
      <c r="A24" s="3" t="s">
        <v>253</v>
      </c>
      <c r="B24" s="62">
        <v>9925</v>
      </c>
      <c r="C24" s="7" t="s">
        <v>254</v>
      </c>
      <c r="D24" s="7" t="s">
        <v>255</v>
      </c>
      <c r="E24" s="7" t="s">
        <v>256</v>
      </c>
      <c r="F24" s="7" t="s">
        <v>257</v>
      </c>
      <c r="G24" s="62">
        <v>4697070</v>
      </c>
      <c r="H24" s="6" t="s">
        <v>109</v>
      </c>
      <c r="I24" s="93">
        <v>40438</v>
      </c>
      <c r="J24" s="87">
        <v>398000</v>
      </c>
      <c r="K24" s="7" t="s">
        <v>258</v>
      </c>
      <c r="L24" s="77">
        <v>7232</v>
      </c>
      <c r="M24" s="35">
        <f t="shared" si="0"/>
        <v>55.033185840707965</v>
      </c>
      <c r="N24" s="83">
        <v>10848</v>
      </c>
      <c r="O24" s="35">
        <f t="shared" si="1"/>
        <v>36.68879056047198</v>
      </c>
      <c r="P24" s="6">
        <v>8</v>
      </c>
      <c r="Q24" s="12">
        <f>J24/P24</f>
        <v>49750</v>
      </c>
      <c r="R24" s="72">
        <v>16000</v>
      </c>
      <c r="S24" s="6" t="s">
        <v>259</v>
      </c>
      <c r="T24" s="2">
        <v>4</v>
      </c>
      <c r="U24" s="2" t="s">
        <v>110</v>
      </c>
      <c r="V24" s="2">
        <v>1968</v>
      </c>
      <c r="W24" s="6"/>
      <c r="X24" s="36" t="s">
        <v>260</v>
      </c>
      <c r="Y24" s="36" t="s">
        <v>145</v>
      </c>
      <c r="Z24" s="62">
        <v>2</v>
      </c>
      <c r="AA24" s="7"/>
      <c r="AB24" s="7" t="s">
        <v>261</v>
      </c>
      <c r="AC24" s="42"/>
    </row>
    <row r="25" spans="1:31" ht="12.75">
      <c r="A25" s="3" t="s">
        <v>266</v>
      </c>
      <c r="B25" s="62">
        <v>9938</v>
      </c>
      <c r="C25" s="7" t="s">
        <v>265</v>
      </c>
      <c r="D25" s="7" t="s">
        <v>264</v>
      </c>
      <c r="E25" s="7" t="s">
        <v>263</v>
      </c>
      <c r="F25" s="7" t="s">
        <v>262</v>
      </c>
      <c r="G25" s="62">
        <v>4653052</v>
      </c>
      <c r="H25" s="6" t="s">
        <v>109</v>
      </c>
      <c r="I25" s="93">
        <v>40301</v>
      </c>
      <c r="J25" s="87">
        <v>133500</v>
      </c>
      <c r="K25" s="7" t="s">
        <v>177</v>
      </c>
      <c r="L25" s="77">
        <v>792</v>
      </c>
      <c r="M25" s="35">
        <f t="shared" si="0"/>
        <v>168.56060606060606</v>
      </c>
      <c r="N25" s="83">
        <v>792</v>
      </c>
      <c r="O25" s="35">
        <f t="shared" si="1"/>
        <v>168.56060606060606</v>
      </c>
      <c r="R25" s="72">
        <v>2452</v>
      </c>
      <c r="S25" s="6" t="s">
        <v>130</v>
      </c>
      <c r="T25" s="2">
        <v>283</v>
      </c>
      <c r="U25" s="6" t="s">
        <v>110</v>
      </c>
      <c r="V25" s="2">
        <v>1949</v>
      </c>
      <c r="W25" s="6">
        <v>2007</v>
      </c>
      <c r="X25" s="36" t="s">
        <v>268</v>
      </c>
      <c r="Y25" s="36" t="s">
        <v>113</v>
      </c>
      <c r="Z25" s="62">
        <v>1</v>
      </c>
      <c r="AA25" s="7"/>
      <c r="AB25" s="7" t="s">
        <v>267</v>
      </c>
      <c r="AC25" s="7"/>
      <c r="AD25" s="7"/>
      <c r="AE25" s="7"/>
    </row>
    <row r="26" spans="1:31" ht="12.75">
      <c r="A26" s="3" t="s">
        <v>277</v>
      </c>
      <c r="B26" s="62">
        <v>9938</v>
      </c>
      <c r="C26" s="7" t="s">
        <v>269</v>
      </c>
      <c r="D26" s="7" t="s">
        <v>270</v>
      </c>
      <c r="E26" s="7" t="s">
        <v>271</v>
      </c>
      <c r="F26" s="7" t="s">
        <v>272</v>
      </c>
      <c r="G26" s="62">
        <v>4658226</v>
      </c>
      <c r="H26" s="6" t="s">
        <v>109</v>
      </c>
      <c r="I26" s="93">
        <v>40319</v>
      </c>
      <c r="J26" s="87">
        <v>325500</v>
      </c>
      <c r="K26" s="7" t="s">
        <v>273</v>
      </c>
      <c r="L26" s="77">
        <v>7888</v>
      </c>
      <c r="M26" s="35">
        <f t="shared" si="0"/>
        <v>41.26521298174442</v>
      </c>
      <c r="N26" s="83">
        <v>7888</v>
      </c>
      <c r="O26" s="35">
        <f t="shared" si="1"/>
        <v>41.26521298174442</v>
      </c>
      <c r="R26" s="83" t="s">
        <v>220</v>
      </c>
      <c r="S26" s="6" t="s">
        <v>112</v>
      </c>
      <c r="T26" s="2">
        <v>740</v>
      </c>
      <c r="U26" s="6" t="s">
        <v>110</v>
      </c>
      <c r="V26" s="2">
        <v>1988</v>
      </c>
      <c r="W26" s="6"/>
      <c r="X26" s="36" t="s">
        <v>274</v>
      </c>
      <c r="Y26" s="36" t="s">
        <v>222</v>
      </c>
      <c r="Z26" s="62">
        <v>1</v>
      </c>
      <c r="AA26" s="7"/>
      <c r="AB26" s="7" t="s">
        <v>275</v>
      </c>
      <c r="AC26" s="7" t="s">
        <v>276</v>
      </c>
      <c r="AD26" s="7"/>
      <c r="AE26" s="7"/>
    </row>
    <row r="27" spans="1:31" ht="12.75">
      <c r="A27" s="3" t="s">
        <v>283</v>
      </c>
      <c r="B27" s="62">
        <v>9938</v>
      </c>
      <c r="C27" s="7" t="s">
        <v>282</v>
      </c>
      <c r="D27" s="7" t="s">
        <v>281</v>
      </c>
      <c r="E27" s="7" t="s">
        <v>280</v>
      </c>
      <c r="F27" s="7" t="s">
        <v>279</v>
      </c>
      <c r="G27" s="62">
        <v>4656565</v>
      </c>
      <c r="H27" s="6" t="s">
        <v>109</v>
      </c>
      <c r="I27" s="93">
        <v>40311</v>
      </c>
      <c r="J27" s="87">
        <v>213000</v>
      </c>
      <c r="K27" s="7" t="s">
        <v>278</v>
      </c>
      <c r="L27" s="77">
        <v>4372</v>
      </c>
      <c r="M27" s="35">
        <f t="shared" si="0"/>
        <v>48.71912168344007</v>
      </c>
      <c r="N27" s="83">
        <v>4996</v>
      </c>
      <c r="O27" s="35">
        <f t="shared" si="1"/>
        <v>42.63410728582866</v>
      </c>
      <c r="P27" s="6">
        <v>2</v>
      </c>
      <c r="R27" s="72">
        <v>12887</v>
      </c>
      <c r="S27" s="6" t="s">
        <v>176</v>
      </c>
      <c r="T27" s="2">
        <v>414</v>
      </c>
      <c r="U27" s="6" t="s">
        <v>110</v>
      </c>
      <c r="V27" s="2">
        <v>1948</v>
      </c>
      <c r="W27" s="6"/>
      <c r="X27" s="36" t="s">
        <v>274</v>
      </c>
      <c r="Y27" s="36" t="s">
        <v>222</v>
      </c>
      <c r="Z27" s="62">
        <v>2</v>
      </c>
      <c r="AA27" s="7"/>
      <c r="AB27" s="7" t="s">
        <v>284</v>
      </c>
      <c r="AC27" s="7" t="s">
        <v>285</v>
      </c>
      <c r="AD27" s="7"/>
      <c r="AE27" s="7"/>
    </row>
    <row r="28" spans="1:31" ht="12.75">
      <c r="A28" s="3" t="s">
        <v>291</v>
      </c>
      <c r="B28" s="62">
        <v>9938</v>
      </c>
      <c r="C28" s="7" t="s">
        <v>290</v>
      </c>
      <c r="D28" s="7" t="s">
        <v>289</v>
      </c>
      <c r="E28" s="7" t="s">
        <v>288</v>
      </c>
      <c r="F28" s="7" t="s">
        <v>287</v>
      </c>
      <c r="G28" s="62">
        <v>4639056</v>
      </c>
      <c r="H28" s="6" t="s">
        <v>109</v>
      </c>
      <c r="I28" s="93">
        <v>40238</v>
      </c>
      <c r="J28" s="87">
        <v>99000</v>
      </c>
      <c r="K28" s="7" t="s">
        <v>177</v>
      </c>
      <c r="L28" s="77">
        <v>1200</v>
      </c>
      <c r="M28" s="35">
        <f t="shared" si="0"/>
        <v>82.5</v>
      </c>
      <c r="N28" s="83">
        <v>1200</v>
      </c>
      <c r="O28" s="35">
        <f t="shared" si="1"/>
        <v>82.5</v>
      </c>
      <c r="R28" s="72">
        <v>7250</v>
      </c>
      <c r="S28" s="6" t="s">
        <v>192</v>
      </c>
      <c r="T28" s="2">
        <v>299</v>
      </c>
      <c r="U28" s="6" t="s">
        <v>110</v>
      </c>
      <c r="V28" s="2">
        <v>1969</v>
      </c>
      <c r="W28" s="6"/>
      <c r="X28" s="36" t="s">
        <v>274</v>
      </c>
      <c r="Y28" s="36" t="s">
        <v>286</v>
      </c>
      <c r="Z28" s="62">
        <v>1</v>
      </c>
      <c r="AA28" s="7"/>
      <c r="AB28" s="7" t="s">
        <v>292</v>
      </c>
      <c r="AC28" s="7"/>
      <c r="AD28" s="7"/>
      <c r="AE28" s="7"/>
    </row>
    <row r="29" spans="1:28" ht="12.75" customHeight="1">
      <c r="A29" s="3" t="s">
        <v>293</v>
      </c>
      <c r="B29" s="62">
        <v>9912</v>
      </c>
      <c r="C29" s="3" t="s">
        <v>294</v>
      </c>
      <c r="D29" s="3" t="s">
        <v>295</v>
      </c>
      <c r="E29" s="3" t="s">
        <v>296</v>
      </c>
      <c r="F29" s="39" t="s">
        <v>297</v>
      </c>
      <c r="G29" s="101">
        <v>4631590</v>
      </c>
      <c r="H29" s="2" t="s">
        <v>109</v>
      </c>
      <c r="I29" s="90">
        <v>40207</v>
      </c>
      <c r="J29" s="87">
        <v>380000</v>
      </c>
      <c r="K29" s="37" t="s">
        <v>210</v>
      </c>
      <c r="L29" s="77">
        <v>1522</v>
      </c>
      <c r="M29" s="35">
        <f aca="true" t="shared" si="2" ref="M29:M40">+J29/L29</f>
        <v>249.67148488830486</v>
      </c>
      <c r="N29" s="83">
        <v>1522</v>
      </c>
      <c r="O29" s="35">
        <f aca="true" t="shared" si="3" ref="O29:O40">+J29/N29</f>
        <v>249.67148488830486</v>
      </c>
      <c r="R29" s="72">
        <v>34780</v>
      </c>
      <c r="S29" s="2" t="s">
        <v>130</v>
      </c>
      <c r="T29" s="2" t="s">
        <v>211</v>
      </c>
      <c r="U29" s="2" t="s">
        <v>110</v>
      </c>
      <c r="V29" s="2" t="s">
        <v>298</v>
      </c>
      <c r="X29" s="39" t="s">
        <v>299</v>
      </c>
      <c r="Y29" s="8" t="s">
        <v>145</v>
      </c>
      <c r="Z29" s="62">
        <v>1</v>
      </c>
      <c r="AB29" s="3" t="s">
        <v>300</v>
      </c>
    </row>
    <row r="30" spans="1:31" ht="12.75" customHeight="1">
      <c r="A30" s="3" t="s">
        <v>301</v>
      </c>
      <c r="B30" s="62">
        <v>9912</v>
      </c>
      <c r="C30" s="7" t="s">
        <v>302</v>
      </c>
      <c r="D30" s="7" t="s">
        <v>303</v>
      </c>
      <c r="E30" s="7" t="s">
        <v>304</v>
      </c>
      <c r="F30" s="7" t="s">
        <v>305</v>
      </c>
      <c r="G30" s="62">
        <v>4663395</v>
      </c>
      <c r="H30" s="6" t="s">
        <v>306</v>
      </c>
      <c r="I30" s="93">
        <v>40319</v>
      </c>
      <c r="J30" s="87">
        <v>240000</v>
      </c>
      <c r="K30" s="7" t="s">
        <v>307</v>
      </c>
      <c r="L30" s="77">
        <v>1653</v>
      </c>
      <c r="M30" s="35">
        <f t="shared" si="2"/>
        <v>145.19056261343013</v>
      </c>
      <c r="N30" s="83">
        <v>1653</v>
      </c>
      <c r="O30" s="35">
        <f t="shared" si="3"/>
        <v>145.19056261343013</v>
      </c>
      <c r="R30" s="72">
        <v>41462</v>
      </c>
      <c r="S30" s="6" t="s">
        <v>308</v>
      </c>
      <c r="T30" s="2">
        <v>91</v>
      </c>
      <c r="U30" s="6" t="s">
        <v>110</v>
      </c>
      <c r="V30" s="2">
        <v>1964</v>
      </c>
      <c r="W30" s="6"/>
      <c r="X30" s="36" t="s">
        <v>309</v>
      </c>
      <c r="Y30" s="36" t="s">
        <v>145</v>
      </c>
      <c r="Z30" s="62">
        <v>1</v>
      </c>
      <c r="AA30" s="7"/>
      <c r="AB30" s="7" t="s">
        <v>310</v>
      </c>
      <c r="AC30" s="7" t="s">
        <v>311</v>
      </c>
      <c r="AD30" s="7"/>
      <c r="AE30" s="7"/>
    </row>
    <row r="31" spans="1:29" ht="12.75" customHeight="1">
      <c r="A31" s="3" t="s">
        <v>312</v>
      </c>
      <c r="B31" s="62">
        <v>9915</v>
      </c>
      <c r="C31" s="7" t="s">
        <v>327</v>
      </c>
      <c r="D31" s="7" t="s">
        <v>328</v>
      </c>
      <c r="E31" s="7" t="s">
        <v>329</v>
      </c>
      <c r="F31" s="7" t="s">
        <v>330</v>
      </c>
      <c r="G31" s="62">
        <v>4670498</v>
      </c>
      <c r="H31" s="6" t="s">
        <v>109</v>
      </c>
      <c r="I31" s="93">
        <v>40361</v>
      </c>
      <c r="J31" s="87">
        <v>362500</v>
      </c>
      <c r="K31" s="7" t="s">
        <v>332</v>
      </c>
      <c r="L31" s="77">
        <v>3910</v>
      </c>
      <c r="M31" s="35">
        <f t="shared" si="2"/>
        <v>92.71099744245524</v>
      </c>
      <c r="N31" s="83">
        <v>3910</v>
      </c>
      <c r="O31" s="35">
        <f t="shared" si="3"/>
        <v>92.71099744245524</v>
      </c>
      <c r="R31" s="72">
        <v>24907</v>
      </c>
      <c r="S31" s="6" t="s">
        <v>192</v>
      </c>
      <c r="T31" s="2" t="s">
        <v>331</v>
      </c>
      <c r="U31" s="2" t="s">
        <v>110</v>
      </c>
      <c r="V31" s="2" t="s">
        <v>333</v>
      </c>
      <c r="W31" s="6"/>
      <c r="X31" s="36" t="s">
        <v>133</v>
      </c>
      <c r="Y31" s="36" t="s">
        <v>145</v>
      </c>
      <c r="Z31" s="62">
        <v>1</v>
      </c>
      <c r="AA31" s="7"/>
      <c r="AB31" s="7" t="s">
        <v>334</v>
      </c>
      <c r="AC31" s="7" t="s">
        <v>335</v>
      </c>
    </row>
    <row r="32" spans="1:28" ht="12.75" customHeight="1">
      <c r="A32" s="3" t="s">
        <v>313</v>
      </c>
      <c r="B32" s="62">
        <v>9915</v>
      </c>
      <c r="C32" s="3" t="s">
        <v>342</v>
      </c>
      <c r="D32" s="3" t="s">
        <v>341</v>
      </c>
      <c r="E32" s="3" t="s">
        <v>336</v>
      </c>
      <c r="F32" s="3" t="s">
        <v>337</v>
      </c>
      <c r="G32" s="62">
        <v>4659438</v>
      </c>
      <c r="H32" s="2" t="s">
        <v>109</v>
      </c>
      <c r="I32" s="90">
        <v>40324</v>
      </c>
      <c r="J32" s="87">
        <v>250000</v>
      </c>
      <c r="K32" s="37" t="s">
        <v>177</v>
      </c>
      <c r="L32" s="77">
        <v>2800</v>
      </c>
      <c r="M32" s="35">
        <f t="shared" si="2"/>
        <v>89.28571428571429</v>
      </c>
      <c r="N32" s="83">
        <v>2800</v>
      </c>
      <c r="O32" s="35">
        <f t="shared" si="3"/>
        <v>89.28571428571429</v>
      </c>
      <c r="R32" s="72">
        <v>13500</v>
      </c>
      <c r="S32" s="2" t="s">
        <v>112</v>
      </c>
      <c r="T32" s="2" t="s">
        <v>338</v>
      </c>
      <c r="U32" s="2" t="s">
        <v>171</v>
      </c>
      <c r="V32" s="2" t="s">
        <v>339</v>
      </c>
      <c r="X32" s="8" t="s">
        <v>274</v>
      </c>
      <c r="Y32" s="8" t="s">
        <v>286</v>
      </c>
      <c r="Z32" s="62">
        <v>1</v>
      </c>
      <c r="AB32" s="3" t="s">
        <v>340</v>
      </c>
    </row>
    <row r="33" spans="1:28" ht="12.75" customHeight="1">
      <c r="A33" s="3" t="s">
        <v>314</v>
      </c>
      <c r="B33" s="62">
        <v>9912</v>
      </c>
      <c r="C33" s="3" t="s">
        <v>343</v>
      </c>
      <c r="D33" s="3" t="s">
        <v>344</v>
      </c>
      <c r="E33" s="3" t="s">
        <v>345</v>
      </c>
      <c r="F33" s="3" t="s">
        <v>346</v>
      </c>
      <c r="G33" s="62">
        <v>4651768</v>
      </c>
      <c r="H33" s="2" t="s">
        <v>109</v>
      </c>
      <c r="I33" s="90">
        <v>40296</v>
      </c>
      <c r="J33" s="87">
        <v>425000</v>
      </c>
      <c r="K33" s="37" t="s">
        <v>111</v>
      </c>
      <c r="L33" s="77">
        <v>5466</v>
      </c>
      <c r="M33" s="35">
        <f t="shared" si="2"/>
        <v>77.75338455909257</v>
      </c>
      <c r="N33" s="83">
        <v>5466</v>
      </c>
      <c r="O33" s="35">
        <f t="shared" si="3"/>
        <v>77.75338455909257</v>
      </c>
      <c r="R33" s="83" t="s">
        <v>191</v>
      </c>
      <c r="S33" s="2" t="s">
        <v>192</v>
      </c>
      <c r="T33" s="2" t="s">
        <v>347</v>
      </c>
      <c r="U33" s="2" t="s">
        <v>110</v>
      </c>
      <c r="V33" s="2" t="s">
        <v>348</v>
      </c>
      <c r="X33" s="8" t="s">
        <v>145</v>
      </c>
      <c r="Y33" s="8" t="s">
        <v>145</v>
      </c>
      <c r="Z33" s="62">
        <v>1</v>
      </c>
      <c r="AB33" s="3" t="s">
        <v>349</v>
      </c>
    </row>
    <row r="34" spans="1:30" ht="12.75" customHeight="1">
      <c r="A34" s="3" t="s">
        <v>315</v>
      </c>
      <c r="B34" s="62">
        <v>9915</v>
      </c>
      <c r="C34" s="7" t="s">
        <v>350</v>
      </c>
      <c r="D34" s="7" t="s">
        <v>351</v>
      </c>
      <c r="E34" s="7" t="s">
        <v>352</v>
      </c>
      <c r="F34" s="7" t="s">
        <v>353</v>
      </c>
      <c r="G34" s="62">
        <v>4626403</v>
      </c>
      <c r="H34" s="6" t="s">
        <v>109</v>
      </c>
      <c r="I34" s="93">
        <v>40186</v>
      </c>
      <c r="J34" s="87">
        <v>409000</v>
      </c>
      <c r="K34" s="7" t="s">
        <v>354</v>
      </c>
      <c r="L34" s="77">
        <v>6556</v>
      </c>
      <c r="M34" s="35">
        <f t="shared" si="2"/>
        <v>62.385600976205005</v>
      </c>
      <c r="N34" s="83">
        <v>6556</v>
      </c>
      <c r="O34" s="35">
        <f t="shared" si="3"/>
        <v>62.385600976205005</v>
      </c>
      <c r="R34" s="72">
        <v>28604</v>
      </c>
      <c r="S34" s="6" t="s">
        <v>192</v>
      </c>
      <c r="T34" s="2" t="s">
        <v>355</v>
      </c>
      <c r="U34" s="2" t="s">
        <v>110</v>
      </c>
      <c r="V34" s="2" t="s">
        <v>132</v>
      </c>
      <c r="W34" s="6"/>
      <c r="X34" s="36" t="s">
        <v>357</v>
      </c>
      <c r="Y34" s="36" t="s">
        <v>113</v>
      </c>
      <c r="Z34" s="62">
        <v>1</v>
      </c>
      <c r="AA34" s="7"/>
      <c r="AB34" s="102" t="s">
        <v>356</v>
      </c>
      <c r="AC34" s="7"/>
      <c r="AD34" s="7"/>
    </row>
    <row r="35" spans="1:31" ht="12.75" customHeight="1">
      <c r="A35" s="3" t="s">
        <v>316</v>
      </c>
      <c r="B35" s="62">
        <v>9914</v>
      </c>
      <c r="C35" s="7" t="s">
        <v>358</v>
      </c>
      <c r="D35" s="7" t="s">
        <v>359</v>
      </c>
      <c r="E35" s="7" t="s">
        <v>360</v>
      </c>
      <c r="F35" s="7" t="s">
        <v>361</v>
      </c>
      <c r="G35" s="62">
        <v>4671641</v>
      </c>
      <c r="H35" s="6" t="s">
        <v>109</v>
      </c>
      <c r="I35" s="93">
        <v>40368</v>
      </c>
      <c r="J35" s="87">
        <v>1000000</v>
      </c>
      <c r="K35" s="7" t="s">
        <v>362</v>
      </c>
      <c r="L35" s="77">
        <v>48328</v>
      </c>
      <c r="M35" s="35">
        <f t="shared" si="2"/>
        <v>20.69193842079126</v>
      </c>
      <c r="N35" s="83">
        <v>65625</v>
      </c>
      <c r="O35" s="35">
        <f t="shared" si="3"/>
        <v>15.238095238095237</v>
      </c>
      <c r="R35" s="72">
        <v>36080</v>
      </c>
      <c r="S35" s="6" t="s">
        <v>363</v>
      </c>
      <c r="T35" s="2" t="s">
        <v>364</v>
      </c>
      <c r="U35" s="6" t="s">
        <v>110</v>
      </c>
      <c r="V35" s="2" t="s">
        <v>193</v>
      </c>
      <c r="W35" s="6"/>
      <c r="X35" s="36" t="s">
        <v>365</v>
      </c>
      <c r="Y35" s="36" t="s">
        <v>145</v>
      </c>
      <c r="Z35" s="62">
        <v>3</v>
      </c>
      <c r="AA35" s="7"/>
      <c r="AB35" s="7" t="s">
        <v>366</v>
      </c>
      <c r="AC35" s="7" t="s">
        <v>367</v>
      </c>
      <c r="AD35" s="3" t="s">
        <v>368</v>
      </c>
      <c r="AE35" s="34" t="s">
        <v>369</v>
      </c>
    </row>
    <row r="36" spans="1:29" ht="12.75" customHeight="1">
      <c r="A36" s="3" t="s">
        <v>317</v>
      </c>
      <c r="B36" s="62">
        <v>9924</v>
      </c>
      <c r="C36" s="7" t="s">
        <v>370</v>
      </c>
      <c r="D36" s="7" t="s">
        <v>371</v>
      </c>
      <c r="E36" s="7" t="s">
        <v>372</v>
      </c>
      <c r="F36" s="7" t="s">
        <v>373</v>
      </c>
      <c r="G36" s="62">
        <v>4686429</v>
      </c>
      <c r="H36" s="6" t="s">
        <v>109</v>
      </c>
      <c r="I36" s="93">
        <v>40410</v>
      </c>
      <c r="J36" s="87">
        <v>400000</v>
      </c>
      <c r="K36" s="7" t="s">
        <v>374</v>
      </c>
      <c r="L36" s="77">
        <v>1680</v>
      </c>
      <c r="M36" s="35">
        <f t="shared" si="2"/>
        <v>238.0952380952381</v>
      </c>
      <c r="N36" s="83">
        <v>2520</v>
      </c>
      <c r="O36" s="35">
        <f t="shared" si="3"/>
        <v>158.73015873015873</v>
      </c>
      <c r="P36" s="6">
        <v>2</v>
      </c>
      <c r="R36" s="72">
        <v>4585</v>
      </c>
      <c r="S36" s="6" t="s">
        <v>130</v>
      </c>
      <c r="T36" s="2" t="s">
        <v>375</v>
      </c>
      <c r="U36" s="41" t="s">
        <v>110</v>
      </c>
      <c r="V36" s="2" t="s">
        <v>376</v>
      </c>
      <c r="W36" s="6">
        <v>1983</v>
      </c>
      <c r="X36" s="36" t="s">
        <v>145</v>
      </c>
      <c r="Y36" s="36" t="s">
        <v>145</v>
      </c>
      <c r="Z36" s="62">
        <v>2</v>
      </c>
      <c r="AA36" s="7"/>
      <c r="AB36" s="7" t="s">
        <v>377</v>
      </c>
      <c r="AC36" s="7" t="s">
        <v>378</v>
      </c>
    </row>
    <row r="37" spans="1:31" ht="12.75">
      <c r="A37" s="3" t="s">
        <v>318</v>
      </c>
      <c r="B37" s="62">
        <v>9936</v>
      </c>
      <c r="C37" s="7" t="s">
        <v>385</v>
      </c>
      <c r="D37" s="7" t="s">
        <v>384</v>
      </c>
      <c r="E37" s="7" t="s">
        <v>383</v>
      </c>
      <c r="F37" s="7" t="s">
        <v>382</v>
      </c>
      <c r="G37" s="6">
        <v>4685176</v>
      </c>
      <c r="H37" s="6" t="s">
        <v>109</v>
      </c>
      <c r="I37" s="93">
        <v>40410</v>
      </c>
      <c r="J37" s="87">
        <v>260000</v>
      </c>
      <c r="K37" s="7" t="s">
        <v>381</v>
      </c>
      <c r="L37" s="77">
        <v>4227</v>
      </c>
      <c r="M37" s="35">
        <f t="shared" si="2"/>
        <v>61.50934468890466</v>
      </c>
      <c r="N37" s="83">
        <v>4227</v>
      </c>
      <c r="O37" s="35">
        <f t="shared" si="3"/>
        <v>61.50934468890466</v>
      </c>
      <c r="R37" s="83" t="s">
        <v>220</v>
      </c>
      <c r="S37" s="6" t="s">
        <v>363</v>
      </c>
      <c r="T37" s="6">
        <v>740</v>
      </c>
      <c r="U37" s="6" t="s">
        <v>110</v>
      </c>
      <c r="V37" s="6">
        <v>2007</v>
      </c>
      <c r="W37" s="6"/>
      <c r="X37" s="36" t="s">
        <v>172</v>
      </c>
      <c r="Y37" s="36" t="s">
        <v>380</v>
      </c>
      <c r="Z37" s="62">
        <v>1</v>
      </c>
      <c r="AA37" s="7"/>
      <c r="AB37" s="7" t="s">
        <v>379</v>
      </c>
      <c r="AC37" s="7"/>
      <c r="AD37" s="7"/>
      <c r="AE37" s="7"/>
    </row>
    <row r="38" spans="1:30" ht="12.75" customHeight="1">
      <c r="A38" s="3" t="s">
        <v>319</v>
      </c>
      <c r="B38" s="62">
        <v>9915</v>
      </c>
      <c r="C38" s="7" t="s">
        <v>386</v>
      </c>
      <c r="D38" s="7" t="s">
        <v>387</v>
      </c>
      <c r="E38" s="7" t="s">
        <v>388</v>
      </c>
      <c r="F38" s="7" t="s">
        <v>389</v>
      </c>
      <c r="G38" s="62">
        <v>4689531</v>
      </c>
      <c r="H38" s="6" t="s">
        <v>109</v>
      </c>
      <c r="I38" s="93">
        <v>40421</v>
      </c>
      <c r="J38" s="87">
        <v>132000</v>
      </c>
      <c r="K38" s="7" t="s">
        <v>390</v>
      </c>
      <c r="L38" s="77">
        <v>1960</v>
      </c>
      <c r="M38" s="35">
        <f t="shared" si="2"/>
        <v>67.34693877551021</v>
      </c>
      <c r="N38" s="83">
        <v>1960</v>
      </c>
      <c r="O38" s="35">
        <f t="shared" si="3"/>
        <v>67.34693877551021</v>
      </c>
      <c r="R38" s="72">
        <v>8136</v>
      </c>
      <c r="S38" s="6" t="s">
        <v>130</v>
      </c>
      <c r="T38" s="2" t="s">
        <v>391</v>
      </c>
      <c r="U38" s="6" t="s">
        <v>110</v>
      </c>
      <c r="V38" s="2" t="s">
        <v>392</v>
      </c>
      <c r="W38" s="6">
        <v>1992</v>
      </c>
      <c r="X38" s="36" t="s">
        <v>393</v>
      </c>
      <c r="Y38" s="36" t="s">
        <v>113</v>
      </c>
      <c r="Z38" s="62">
        <v>1</v>
      </c>
      <c r="AA38" s="7"/>
      <c r="AB38" s="7" t="s">
        <v>395</v>
      </c>
      <c r="AC38" s="7" t="s">
        <v>394</v>
      </c>
      <c r="AD38" s="7" t="s">
        <v>396</v>
      </c>
    </row>
    <row r="39" spans="1:31" ht="12.75">
      <c r="A39" s="3" t="s">
        <v>320</v>
      </c>
      <c r="B39" s="62">
        <v>9938</v>
      </c>
      <c r="C39" s="7" t="s">
        <v>397</v>
      </c>
      <c r="D39" s="7" t="s">
        <v>398</v>
      </c>
      <c r="E39" s="7" t="s">
        <v>399</v>
      </c>
      <c r="F39" s="7" t="s">
        <v>400</v>
      </c>
      <c r="G39" s="6">
        <v>4640611</v>
      </c>
      <c r="H39" s="6" t="s">
        <v>109</v>
      </c>
      <c r="I39" s="93">
        <v>40248</v>
      </c>
      <c r="J39" s="87">
        <v>335000</v>
      </c>
      <c r="K39" s="7" t="s">
        <v>401</v>
      </c>
      <c r="L39" s="77">
        <v>6560</v>
      </c>
      <c r="M39" s="35">
        <f t="shared" si="2"/>
        <v>51.06707317073171</v>
      </c>
      <c r="N39" s="83">
        <v>6560</v>
      </c>
      <c r="O39" s="35">
        <f t="shared" si="3"/>
        <v>51.06707317073171</v>
      </c>
      <c r="R39" s="72">
        <v>13300</v>
      </c>
      <c r="S39" s="6" t="s">
        <v>130</v>
      </c>
      <c r="T39" s="6">
        <v>349</v>
      </c>
      <c r="U39" s="6" t="s">
        <v>110</v>
      </c>
      <c r="V39" s="6">
        <v>1959</v>
      </c>
      <c r="W39" s="6">
        <v>1986</v>
      </c>
      <c r="X39" s="36" t="s">
        <v>274</v>
      </c>
      <c r="Y39" s="36" t="s">
        <v>222</v>
      </c>
      <c r="Z39" s="62">
        <v>1</v>
      </c>
      <c r="AA39" s="7"/>
      <c r="AB39" s="7" t="s">
        <v>402</v>
      </c>
      <c r="AC39" s="7"/>
      <c r="AD39" s="7"/>
      <c r="AE39" s="7"/>
    </row>
    <row r="40" spans="1:31" ht="12.75">
      <c r="A40" s="3" t="s">
        <v>321</v>
      </c>
      <c r="B40" s="62">
        <v>9931</v>
      </c>
      <c r="C40" s="7" t="s">
        <v>409</v>
      </c>
      <c r="D40" s="7" t="s">
        <v>408</v>
      </c>
      <c r="E40" s="7" t="s">
        <v>407</v>
      </c>
      <c r="F40" s="7" t="s">
        <v>406</v>
      </c>
      <c r="G40" s="6">
        <v>4648426</v>
      </c>
      <c r="H40" s="6" t="s">
        <v>109</v>
      </c>
      <c r="I40" s="93">
        <v>40275</v>
      </c>
      <c r="J40" s="87">
        <v>1900000</v>
      </c>
      <c r="K40" s="7" t="s">
        <v>405</v>
      </c>
      <c r="L40" s="77">
        <v>6680</v>
      </c>
      <c r="M40" s="35">
        <f t="shared" si="2"/>
        <v>284.4311377245509</v>
      </c>
      <c r="N40" s="83">
        <v>6680</v>
      </c>
      <c r="O40" s="35">
        <f t="shared" si="3"/>
        <v>284.4311377245509</v>
      </c>
      <c r="P40" s="6">
        <v>1</v>
      </c>
      <c r="R40" s="72">
        <v>1800</v>
      </c>
      <c r="S40" s="6" t="s">
        <v>221</v>
      </c>
      <c r="T40" s="6">
        <v>422</v>
      </c>
      <c r="U40" s="6" t="s">
        <v>110</v>
      </c>
      <c r="V40" s="6">
        <v>1891</v>
      </c>
      <c r="W40" s="6">
        <v>1996</v>
      </c>
      <c r="X40" s="36" t="s">
        <v>172</v>
      </c>
      <c r="Y40" s="36" t="s">
        <v>145</v>
      </c>
      <c r="Z40" s="62">
        <v>2</v>
      </c>
      <c r="AA40" s="7"/>
      <c r="AB40" s="7" t="s">
        <v>404</v>
      </c>
      <c r="AC40" s="7" t="s">
        <v>403</v>
      </c>
      <c r="AD40" s="7"/>
      <c r="AE40" s="7"/>
    </row>
    <row r="41" spans="1:28" ht="12.75" customHeight="1">
      <c r="A41" s="3" t="s">
        <v>322</v>
      </c>
      <c r="B41" s="62">
        <v>9914</v>
      </c>
      <c r="C41" s="3" t="s">
        <v>410</v>
      </c>
      <c r="D41" s="3" t="s">
        <v>411</v>
      </c>
      <c r="E41" s="3" t="s">
        <v>412</v>
      </c>
      <c r="F41" s="3" t="s">
        <v>413</v>
      </c>
      <c r="G41" s="62">
        <v>4667236</v>
      </c>
      <c r="H41" s="2" t="s">
        <v>109</v>
      </c>
      <c r="I41" s="90">
        <v>40352</v>
      </c>
      <c r="J41" s="87">
        <v>425000</v>
      </c>
      <c r="K41" s="37" t="s">
        <v>238</v>
      </c>
      <c r="L41" s="77">
        <v>9600</v>
      </c>
      <c r="M41" s="35">
        <f>+J41/L41</f>
        <v>44.270833333333336</v>
      </c>
      <c r="N41" s="83">
        <v>9600</v>
      </c>
      <c r="O41" s="35">
        <f>+J41/N41</f>
        <v>44.270833333333336</v>
      </c>
      <c r="R41" s="72">
        <v>24927</v>
      </c>
      <c r="S41" s="2" t="s">
        <v>192</v>
      </c>
      <c r="T41" s="2" t="s">
        <v>355</v>
      </c>
      <c r="U41" s="2" t="s">
        <v>110</v>
      </c>
      <c r="V41" s="2" t="s">
        <v>298</v>
      </c>
      <c r="W41" s="2" t="s">
        <v>414</v>
      </c>
      <c r="X41" s="8" t="s">
        <v>415</v>
      </c>
      <c r="Y41" s="8" t="s">
        <v>113</v>
      </c>
      <c r="Z41" s="62">
        <v>1</v>
      </c>
      <c r="AB41" s="3" t="s">
        <v>416</v>
      </c>
    </row>
    <row r="42" spans="1:29" ht="12.75" customHeight="1">
      <c r="A42" s="3" t="s">
        <v>323</v>
      </c>
      <c r="B42" s="62">
        <v>9915</v>
      </c>
      <c r="C42" s="3" t="s">
        <v>417</v>
      </c>
      <c r="D42" s="3" t="s">
        <v>418</v>
      </c>
      <c r="E42" s="3" t="s">
        <v>352</v>
      </c>
      <c r="F42" s="3" t="s">
        <v>419</v>
      </c>
      <c r="G42" s="62">
        <v>4666120</v>
      </c>
      <c r="H42" s="2" t="s">
        <v>109</v>
      </c>
      <c r="I42" s="90">
        <v>40347</v>
      </c>
      <c r="J42" s="87">
        <v>535000</v>
      </c>
      <c r="K42" s="37" t="s">
        <v>238</v>
      </c>
      <c r="L42" s="77">
        <v>11250</v>
      </c>
      <c r="M42" s="35">
        <f>+J42/L42</f>
        <v>47.55555555555556</v>
      </c>
      <c r="N42" s="83">
        <v>11250</v>
      </c>
      <c r="O42" s="35">
        <f>+J42/N42</f>
        <v>47.55555555555556</v>
      </c>
      <c r="R42" s="72">
        <v>37326</v>
      </c>
      <c r="S42" s="2" t="s">
        <v>192</v>
      </c>
      <c r="T42" s="2" t="s">
        <v>355</v>
      </c>
      <c r="U42" s="2" t="s">
        <v>110</v>
      </c>
      <c r="V42" s="2" t="s">
        <v>420</v>
      </c>
      <c r="X42" s="8" t="s">
        <v>133</v>
      </c>
      <c r="Y42" s="8" t="s">
        <v>113</v>
      </c>
      <c r="Z42" s="62">
        <v>1</v>
      </c>
      <c r="AC42" s="34"/>
    </row>
    <row r="43" spans="1:31" ht="12.75" customHeight="1">
      <c r="A43" s="3" t="s">
        <v>324</v>
      </c>
      <c r="B43" s="62">
        <v>9924</v>
      </c>
      <c r="C43" s="7" t="s">
        <v>421</v>
      </c>
      <c r="D43" s="7" t="s">
        <v>422</v>
      </c>
      <c r="E43" s="7" t="s">
        <v>423</v>
      </c>
      <c r="F43" s="7" t="s">
        <v>424</v>
      </c>
      <c r="G43" s="62">
        <v>4704037</v>
      </c>
      <c r="H43" s="6" t="s">
        <v>306</v>
      </c>
      <c r="I43" s="93">
        <v>40466</v>
      </c>
      <c r="J43" s="87">
        <v>275000</v>
      </c>
      <c r="K43" s="7" t="s">
        <v>425</v>
      </c>
      <c r="L43" s="77">
        <v>1428</v>
      </c>
      <c r="M43" s="35">
        <f>+J43/L43</f>
        <v>192.57703081232492</v>
      </c>
      <c r="N43" s="83">
        <v>1428</v>
      </c>
      <c r="O43" s="35">
        <f>+J43/N43</f>
        <v>192.57703081232492</v>
      </c>
      <c r="R43" s="72">
        <v>6179</v>
      </c>
      <c r="S43" s="6" t="s">
        <v>141</v>
      </c>
      <c r="T43" s="2" t="s">
        <v>131</v>
      </c>
      <c r="U43" s="6" t="s">
        <v>110</v>
      </c>
      <c r="V43" s="2" t="s">
        <v>426</v>
      </c>
      <c r="W43" s="6">
        <v>2006</v>
      </c>
      <c r="X43" s="36" t="s">
        <v>268</v>
      </c>
      <c r="Y43" s="36" t="s">
        <v>286</v>
      </c>
      <c r="Z43" s="62">
        <v>1</v>
      </c>
      <c r="AA43" s="7"/>
      <c r="AB43" s="7" t="s">
        <v>427</v>
      </c>
      <c r="AC43" s="7" t="s">
        <v>430</v>
      </c>
      <c r="AD43" s="7" t="s">
        <v>428</v>
      </c>
      <c r="AE43" s="7" t="s">
        <v>429</v>
      </c>
    </row>
    <row r="44" spans="1:31" ht="12.75">
      <c r="A44" s="3" t="s">
        <v>325</v>
      </c>
      <c r="B44" s="62">
        <v>9938</v>
      </c>
      <c r="C44" s="7" t="s">
        <v>435</v>
      </c>
      <c r="D44" s="7" t="s">
        <v>434</v>
      </c>
      <c r="E44" s="7" t="s">
        <v>433</v>
      </c>
      <c r="F44" s="7" t="s">
        <v>432</v>
      </c>
      <c r="G44" s="6">
        <v>4685601</v>
      </c>
      <c r="H44" s="6" t="s">
        <v>109</v>
      </c>
      <c r="I44" s="93">
        <v>40415</v>
      </c>
      <c r="J44" s="87">
        <v>567500</v>
      </c>
      <c r="K44" s="7" t="s">
        <v>431</v>
      </c>
      <c r="L44" s="77">
        <v>8480</v>
      </c>
      <c r="M44" s="35">
        <f>+J44/L44</f>
        <v>66.92216981132076</v>
      </c>
      <c r="N44" s="83">
        <v>8480</v>
      </c>
      <c r="O44" s="35">
        <f>+J44/N44</f>
        <v>66.92216981132076</v>
      </c>
      <c r="R44" s="72">
        <v>41950</v>
      </c>
      <c r="S44" s="6" t="s">
        <v>192</v>
      </c>
      <c r="T44" s="6">
        <v>410</v>
      </c>
      <c r="U44" s="6" t="s">
        <v>110</v>
      </c>
      <c r="V44" s="6">
        <v>1993</v>
      </c>
      <c r="W44" s="6"/>
      <c r="X44" s="36" t="s">
        <v>268</v>
      </c>
      <c r="Y44" s="36" t="s">
        <v>286</v>
      </c>
      <c r="Z44" s="62">
        <v>1</v>
      </c>
      <c r="AA44" s="7"/>
      <c r="AB44" s="7"/>
      <c r="AC44" s="7"/>
      <c r="AD44" s="7"/>
      <c r="AE44" s="7"/>
    </row>
    <row r="45" spans="1:30" ht="12.75" customHeight="1">
      <c r="A45" s="3" t="s">
        <v>326</v>
      </c>
      <c r="B45" s="62">
        <v>9912</v>
      </c>
      <c r="C45" s="3" t="s">
        <v>436</v>
      </c>
      <c r="D45" s="3" t="s">
        <v>437</v>
      </c>
      <c r="E45" s="3" t="s">
        <v>438</v>
      </c>
      <c r="F45" s="3" t="s">
        <v>439</v>
      </c>
      <c r="G45" s="62">
        <v>4660102</v>
      </c>
      <c r="H45" s="2" t="s">
        <v>109</v>
      </c>
      <c r="I45" s="90">
        <v>40326</v>
      </c>
      <c r="J45" s="87">
        <v>273000</v>
      </c>
      <c r="K45" s="37" t="s">
        <v>440</v>
      </c>
      <c r="L45" s="77">
        <v>2320</v>
      </c>
      <c r="M45" s="35">
        <f aca="true" t="shared" si="4" ref="M45:M60">+J45/L45</f>
        <v>117.67241379310344</v>
      </c>
      <c r="N45" s="83">
        <v>3120</v>
      </c>
      <c r="O45" s="35">
        <f aca="true" t="shared" si="5" ref="O45:O60">+J45/N45</f>
        <v>87.5</v>
      </c>
      <c r="R45" s="72">
        <v>40164</v>
      </c>
      <c r="S45" s="2" t="s">
        <v>112</v>
      </c>
      <c r="T45" s="2" t="s">
        <v>331</v>
      </c>
      <c r="U45" s="2" t="s">
        <v>110</v>
      </c>
      <c r="V45" s="2" t="s">
        <v>441</v>
      </c>
      <c r="X45" s="8" t="s">
        <v>309</v>
      </c>
      <c r="Y45" s="8" t="s">
        <v>286</v>
      </c>
      <c r="Z45" s="62">
        <v>1</v>
      </c>
      <c r="AB45" s="34" t="s">
        <v>442</v>
      </c>
      <c r="AC45" s="42" t="s">
        <v>443</v>
      </c>
      <c r="AD45" s="3" t="s">
        <v>444</v>
      </c>
    </row>
    <row r="46" spans="1:29" ht="12.75">
      <c r="A46" s="3" t="s">
        <v>452</v>
      </c>
      <c r="B46" s="2" t="s">
        <v>453</v>
      </c>
      <c r="C46" s="3" t="s">
        <v>445</v>
      </c>
      <c r="D46" s="3" t="s">
        <v>446</v>
      </c>
      <c r="E46" s="3" t="s">
        <v>447</v>
      </c>
      <c r="F46" s="7" t="s">
        <v>454</v>
      </c>
      <c r="G46" s="2" t="s">
        <v>455</v>
      </c>
      <c r="H46" s="2" t="s">
        <v>109</v>
      </c>
      <c r="I46" s="103">
        <v>40477</v>
      </c>
      <c r="J46" s="104">
        <v>182000</v>
      </c>
      <c r="K46" s="37" t="s">
        <v>448</v>
      </c>
      <c r="L46" s="77">
        <v>2394</v>
      </c>
      <c r="M46" s="35">
        <f t="shared" si="4"/>
        <v>76.0233918128655</v>
      </c>
      <c r="N46" s="83">
        <v>2394</v>
      </c>
      <c r="O46" s="35">
        <f t="shared" si="5"/>
        <v>76.0233918128655</v>
      </c>
      <c r="Q46" s="12">
        <f>IF(P46=0,"",J46/P46)</f>
      </c>
      <c r="R46" s="105" t="s">
        <v>220</v>
      </c>
      <c r="S46" s="2" t="s">
        <v>112</v>
      </c>
      <c r="T46" s="2" t="s">
        <v>449</v>
      </c>
      <c r="U46" s="2" t="s">
        <v>450</v>
      </c>
      <c r="V46" s="2" t="s">
        <v>451</v>
      </c>
      <c r="X46" s="8" t="s">
        <v>250</v>
      </c>
      <c r="Y46" s="8" t="s">
        <v>145</v>
      </c>
      <c r="Z46" s="62">
        <v>1</v>
      </c>
      <c r="AB46" s="3" t="s">
        <v>456</v>
      </c>
      <c r="AC46" s="8"/>
    </row>
    <row r="47" spans="1:29" ht="12.75" customHeight="1">
      <c r="A47" s="3" t="s">
        <v>457</v>
      </c>
      <c r="B47" s="62">
        <v>9921</v>
      </c>
      <c r="C47" s="3" t="s">
        <v>458</v>
      </c>
      <c r="D47" s="3" t="s">
        <v>459</v>
      </c>
      <c r="E47" s="3" t="s">
        <v>460</v>
      </c>
      <c r="F47" s="3" t="s">
        <v>461</v>
      </c>
      <c r="G47" s="62">
        <v>4708415</v>
      </c>
      <c r="H47" s="2" t="s">
        <v>109</v>
      </c>
      <c r="I47" s="90">
        <v>40445</v>
      </c>
      <c r="J47" s="87">
        <v>630000</v>
      </c>
      <c r="K47" s="37" t="s">
        <v>466</v>
      </c>
      <c r="L47" s="77">
        <v>8344</v>
      </c>
      <c r="M47" s="35">
        <f t="shared" si="4"/>
        <v>75.50335570469798</v>
      </c>
      <c r="N47" s="83">
        <v>12296</v>
      </c>
      <c r="O47" s="35">
        <f t="shared" si="5"/>
        <v>51.236174365647365</v>
      </c>
      <c r="P47" s="6">
        <v>8</v>
      </c>
      <c r="Q47" s="12">
        <f>J47/P47</f>
        <v>78750</v>
      </c>
      <c r="R47" s="72">
        <v>19531</v>
      </c>
      <c r="S47" s="2" t="s">
        <v>259</v>
      </c>
      <c r="T47" s="2" t="s">
        <v>462</v>
      </c>
      <c r="U47" s="2" t="s">
        <v>110</v>
      </c>
      <c r="V47" s="2" t="s">
        <v>463</v>
      </c>
      <c r="X47" s="8" t="s">
        <v>250</v>
      </c>
      <c r="Y47" s="8" t="s">
        <v>145</v>
      </c>
      <c r="Z47" s="62">
        <v>2</v>
      </c>
      <c r="AB47" s="3" t="s">
        <v>464</v>
      </c>
      <c r="AC47" s="3" t="s">
        <v>465</v>
      </c>
    </row>
    <row r="48" spans="1:30" ht="12.75" customHeight="1">
      <c r="A48" s="3" t="s">
        <v>467</v>
      </c>
      <c r="B48" s="62">
        <v>9922</v>
      </c>
      <c r="C48" s="7" t="s">
        <v>468</v>
      </c>
      <c r="D48" s="7" t="s">
        <v>469</v>
      </c>
      <c r="E48" s="7" t="s">
        <v>470</v>
      </c>
      <c r="F48" s="7" t="s">
        <v>471</v>
      </c>
      <c r="G48" s="62">
        <v>4716752</v>
      </c>
      <c r="H48" s="6" t="s">
        <v>109</v>
      </c>
      <c r="I48" s="93">
        <v>40492</v>
      </c>
      <c r="J48" s="87">
        <v>475000</v>
      </c>
      <c r="K48" s="7" t="s">
        <v>472</v>
      </c>
      <c r="L48" s="77">
        <v>10528</v>
      </c>
      <c r="M48" s="35">
        <f>+J48/L48</f>
        <v>45.117781155015194</v>
      </c>
      <c r="N48" s="83">
        <v>10528</v>
      </c>
      <c r="O48" s="35">
        <f>+J48/N48</f>
        <v>45.117781155015194</v>
      </c>
      <c r="R48" s="83" t="s">
        <v>220</v>
      </c>
      <c r="S48" s="6" t="s">
        <v>112</v>
      </c>
      <c r="T48" s="2" t="s">
        <v>473</v>
      </c>
      <c r="U48" s="2" t="s">
        <v>110</v>
      </c>
      <c r="V48" s="2" t="s">
        <v>474</v>
      </c>
      <c r="W48" s="6"/>
      <c r="X48" s="36" t="s">
        <v>145</v>
      </c>
      <c r="Y48" s="36" t="s">
        <v>145</v>
      </c>
      <c r="Z48" s="62">
        <v>1</v>
      </c>
      <c r="AA48" s="7"/>
      <c r="AB48" s="7" t="s">
        <v>475</v>
      </c>
      <c r="AC48" s="7" t="s">
        <v>476</v>
      </c>
      <c r="AD48" s="7"/>
    </row>
    <row r="49" spans="1:29" ht="12.75" customHeight="1">
      <c r="A49" s="3" t="s">
        <v>477</v>
      </c>
      <c r="B49" s="62">
        <v>9922</v>
      </c>
      <c r="C49" s="3" t="s">
        <v>478</v>
      </c>
      <c r="D49" s="3" t="s">
        <v>479</v>
      </c>
      <c r="E49" s="3" t="s">
        <v>480</v>
      </c>
      <c r="F49" s="3" t="s">
        <v>471</v>
      </c>
      <c r="G49" s="62">
        <v>4716753</v>
      </c>
      <c r="H49" s="2" t="s">
        <v>109</v>
      </c>
      <c r="I49" s="90">
        <v>40492</v>
      </c>
      <c r="J49" s="87">
        <v>1060000</v>
      </c>
      <c r="K49" s="37" t="s">
        <v>472</v>
      </c>
      <c r="L49" s="77">
        <v>12811</v>
      </c>
      <c r="M49" s="35">
        <f t="shared" si="4"/>
        <v>82.74139411443291</v>
      </c>
      <c r="N49" s="83">
        <v>12811</v>
      </c>
      <c r="O49" s="35">
        <f t="shared" si="5"/>
        <v>82.74139411443291</v>
      </c>
      <c r="R49" s="83" t="s">
        <v>220</v>
      </c>
      <c r="S49" s="2" t="s">
        <v>112</v>
      </c>
      <c r="T49" s="2" t="s">
        <v>473</v>
      </c>
      <c r="U49" s="2" t="s">
        <v>110</v>
      </c>
      <c r="V49" s="2" t="s">
        <v>481</v>
      </c>
      <c r="X49" s="8" t="s">
        <v>145</v>
      </c>
      <c r="Y49" s="8" t="s">
        <v>113</v>
      </c>
      <c r="Z49" s="62">
        <v>1</v>
      </c>
      <c r="AB49" s="7" t="s">
        <v>482</v>
      </c>
      <c r="AC49" s="38" t="s">
        <v>483</v>
      </c>
    </row>
    <row r="50" spans="1:29" ht="12.75" customHeight="1">
      <c r="A50" s="3" t="s">
        <v>484</v>
      </c>
      <c r="B50" s="62">
        <v>9914</v>
      </c>
      <c r="C50" s="3" t="s">
        <v>485</v>
      </c>
      <c r="D50" s="3" t="s">
        <v>486</v>
      </c>
      <c r="E50" s="3" t="s">
        <v>168</v>
      </c>
      <c r="F50" s="3" t="s">
        <v>487</v>
      </c>
      <c r="G50" s="62">
        <v>4710372</v>
      </c>
      <c r="H50" s="2" t="s">
        <v>109</v>
      </c>
      <c r="I50" s="90">
        <v>40463</v>
      </c>
      <c r="J50" s="87">
        <v>405000</v>
      </c>
      <c r="K50" s="37" t="s">
        <v>258</v>
      </c>
      <c r="L50" s="77">
        <v>5632</v>
      </c>
      <c r="M50" s="35">
        <f t="shared" si="4"/>
        <v>71.91051136363636</v>
      </c>
      <c r="N50" s="83">
        <v>8448</v>
      </c>
      <c r="O50" s="35">
        <f t="shared" si="5"/>
        <v>47.94034090909091</v>
      </c>
      <c r="P50" s="6">
        <v>8</v>
      </c>
      <c r="Q50" s="12">
        <f>J50/P50</f>
        <v>50625</v>
      </c>
      <c r="R50" s="72">
        <v>29597</v>
      </c>
      <c r="S50" s="2" t="s">
        <v>259</v>
      </c>
      <c r="T50" s="2" t="s">
        <v>364</v>
      </c>
      <c r="U50" s="2" t="s">
        <v>110</v>
      </c>
      <c r="V50" s="2" t="s">
        <v>488</v>
      </c>
      <c r="W50" s="2" t="s">
        <v>193</v>
      </c>
      <c r="X50" s="8" t="s">
        <v>145</v>
      </c>
      <c r="Y50" s="8" t="s">
        <v>489</v>
      </c>
      <c r="Z50" s="62">
        <v>2</v>
      </c>
      <c r="AB50" s="42" t="s">
        <v>490</v>
      </c>
      <c r="AC50" s="3" t="s">
        <v>491</v>
      </c>
    </row>
    <row r="51" spans="1:30" ht="12.75" customHeight="1">
      <c r="A51" s="3" t="s">
        <v>492</v>
      </c>
      <c r="B51" s="62">
        <v>9925</v>
      </c>
      <c r="C51" s="7" t="s">
        <v>493</v>
      </c>
      <c r="D51" s="7" t="s">
        <v>494</v>
      </c>
      <c r="E51" s="7" t="s">
        <v>495</v>
      </c>
      <c r="F51" s="7" t="s">
        <v>496</v>
      </c>
      <c r="G51" s="62">
        <v>4733382</v>
      </c>
      <c r="H51" s="6" t="s">
        <v>109</v>
      </c>
      <c r="I51" s="93">
        <v>40539</v>
      </c>
      <c r="J51" s="87">
        <v>500000</v>
      </c>
      <c r="K51" s="7" t="s">
        <v>497</v>
      </c>
      <c r="L51" s="77">
        <v>20880</v>
      </c>
      <c r="M51" s="35">
        <f t="shared" si="4"/>
        <v>23.946360153256705</v>
      </c>
      <c r="N51" s="83">
        <v>31320</v>
      </c>
      <c r="O51" s="35">
        <f t="shared" si="5"/>
        <v>15.964240102171138</v>
      </c>
      <c r="P51" s="6">
        <v>24</v>
      </c>
      <c r="Q51" s="12">
        <f>J51/P51</f>
        <v>20833.333333333332</v>
      </c>
      <c r="R51" s="72">
        <v>48000</v>
      </c>
      <c r="S51" s="6" t="s">
        <v>259</v>
      </c>
      <c r="T51" s="2" t="s">
        <v>364</v>
      </c>
      <c r="U51" s="6" t="s">
        <v>498</v>
      </c>
      <c r="V51" s="2" t="s">
        <v>499</v>
      </c>
      <c r="W51" s="6"/>
      <c r="X51" s="36" t="s">
        <v>172</v>
      </c>
      <c r="Y51" s="36" t="s">
        <v>145</v>
      </c>
      <c r="Z51" s="62">
        <v>2</v>
      </c>
      <c r="AA51" s="7"/>
      <c r="AB51" s="7" t="s">
        <v>500</v>
      </c>
      <c r="AC51" s="7" t="s">
        <v>501</v>
      </c>
      <c r="AD51" s="7" t="s">
        <v>502</v>
      </c>
    </row>
    <row r="52" spans="1:30" ht="12.75" customHeight="1">
      <c r="A52" s="3" t="s">
        <v>503</v>
      </c>
      <c r="B52" s="62">
        <v>9925</v>
      </c>
      <c r="C52" s="7" t="s">
        <v>504</v>
      </c>
      <c r="D52" s="7" t="s">
        <v>505</v>
      </c>
      <c r="E52" s="7" t="s">
        <v>506</v>
      </c>
      <c r="F52" s="7" t="s">
        <v>507</v>
      </c>
      <c r="G52" s="62">
        <v>4734049</v>
      </c>
      <c r="H52" s="6" t="s">
        <v>109</v>
      </c>
      <c r="I52" s="93">
        <v>40542</v>
      </c>
      <c r="J52" s="87">
        <v>253000</v>
      </c>
      <c r="K52" s="7" t="s">
        <v>466</v>
      </c>
      <c r="L52" s="77">
        <v>7720</v>
      </c>
      <c r="M52" s="35">
        <f t="shared" si="4"/>
        <v>32.7720207253886</v>
      </c>
      <c r="N52" s="83">
        <v>9880</v>
      </c>
      <c r="O52" s="35">
        <f t="shared" si="5"/>
        <v>25.60728744939271</v>
      </c>
      <c r="P52" s="6">
        <v>8</v>
      </c>
      <c r="Q52" s="12">
        <f>J52/P52</f>
        <v>31625</v>
      </c>
      <c r="R52" s="72">
        <v>23640</v>
      </c>
      <c r="S52" s="6" t="s">
        <v>259</v>
      </c>
      <c r="T52" s="2" t="s">
        <v>364</v>
      </c>
      <c r="U52" s="6" t="s">
        <v>498</v>
      </c>
      <c r="V52" s="2" t="s">
        <v>508</v>
      </c>
      <c r="W52" s="6"/>
      <c r="X52" s="36" t="s">
        <v>509</v>
      </c>
      <c r="Y52" s="36" t="s">
        <v>145</v>
      </c>
      <c r="Z52" s="62">
        <v>2</v>
      </c>
      <c r="AA52" s="7"/>
      <c r="AB52" s="7" t="s">
        <v>512</v>
      </c>
      <c r="AC52" s="7" t="s">
        <v>510</v>
      </c>
      <c r="AD52" s="7" t="s">
        <v>511</v>
      </c>
    </row>
    <row r="53" spans="1:31" ht="12.75" customHeight="1">
      <c r="A53" s="3" t="s">
        <v>513</v>
      </c>
      <c r="B53" s="62">
        <v>9914</v>
      </c>
      <c r="C53" s="7" t="s">
        <v>514</v>
      </c>
      <c r="D53" s="7" t="s">
        <v>515</v>
      </c>
      <c r="E53" s="7" t="s">
        <v>517</v>
      </c>
      <c r="F53" s="7" t="s">
        <v>516</v>
      </c>
      <c r="G53" s="62">
        <v>4698395</v>
      </c>
      <c r="H53" s="6" t="s">
        <v>518</v>
      </c>
      <c r="I53" s="93">
        <v>40449</v>
      </c>
      <c r="J53" s="87">
        <v>2000000</v>
      </c>
      <c r="K53" s="7" t="s">
        <v>519</v>
      </c>
      <c r="L53" s="77">
        <v>34645</v>
      </c>
      <c r="M53" s="35">
        <f t="shared" si="4"/>
        <v>57.72838793476692</v>
      </c>
      <c r="N53" s="83">
        <v>44383</v>
      </c>
      <c r="O53" s="35">
        <f t="shared" si="5"/>
        <v>45.062298627853</v>
      </c>
      <c r="P53" s="6">
        <v>24</v>
      </c>
      <c r="Q53" s="12">
        <f>J53/P53</f>
        <v>83333.33333333333</v>
      </c>
      <c r="R53" s="72">
        <v>65017</v>
      </c>
      <c r="S53" s="6" t="s">
        <v>363</v>
      </c>
      <c r="T53" s="2" t="s">
        <v>364</v>
      </c>
      <c r="U53" s="6" t="s">
        <v>110</v>
      </c>
      <c r="V53" s="2" t="s">
        <v>333</v>
      </c>
      <c r="W53" s="6"/>
      <c r="X53" s="36" t="s">
        <v>520</v>
      </c>
      <c r="Y53" s="36" t="s">
        <v>145</v>
      </c>
      <c r="Z53" s="106" t="s">
        <v>521</v>
      </c>
      <c r="AA53" s="7"/>
      <c r="AB53" s="7" t="s">
        <v>522</v>
      </c>
      <c r="AC53" s="7" t="s">
        <v>523</v>
      </c>
      <c r="AD53" s="7" t="s">
        <v>578</v>
      </c>
      <c r="AE53" s="3" t="s">
        <v>524</v>
      </c>
    </row>
    <row r="54" spans="1:31" ht="12.75">
      <c r="A54" s="3" t="s">
        <v>531</v>
      </c>
      <c r="B54" s="62">
        <v>9938</v>
      </c>
      <c r="C54" s="7" t="s">
        <v>530</v>
      </c>
      <c r="D54" s="7" t="s">
        <v>529</v>
      </c>
      <c r="E54" s="7" t="s">
        <v>528</v>
      </c>
      <c r="F54" s="7" t="s">
        <v>527</v>
      </c>
      <c r="G54" s="6">
        <v>4732729</v>
      </c>
      <c r="H54" s="6" t="s">
        <v>109</v>
      </c>
      <c r="I54" s="93">
        <v>40513</v>
      </c>
      <c r="J54" s="87">
        <v>1446000</v>
      </c>
      <c r="K54" s="7" t="s">
        <v>431</v>
      </c>
      <c r="L54" s="77">
        <v>36500</v>
      </c>
      <c r="M54" s="35">
        <f t="shared" si="4"/>
        <v>39.61643835616438</v>
      </c>
      <c r="N54" s="83">
        <v>36500</v>
      </c>
      <c r="O54" s="35">
        <f t="shared" si="5"/>
        <v>39.61643835616438</v>
      </c>
      <c r="R54" s="72">
        <v>87216</v>
      </c>
      <c r="S54" s="6" t="s">
        <v>192</v>
      </c>
      <c r="T54" s="6">
        <v>410</v>
      </c>
      <c r="U54" s="6" t="s">
        <v>450</v>
      </c>
      <c r="V54" s="107" t="s">
        <v>533</v>
      </c>
      <c r="W54" s="6"/>
      <c r="X54" s="36" t="s">
        <v>526</v>
      </c>
      <c r="Y54" s="36" t="s">
        <v>525</v>
      </c>
      <c r="Z54" s="62">
        <v>1</v>
      </c>
      <c r="AA54" s="7"/>
      <c r="AB54" s="7" t="s">
        <v>532</v>
      </c>
      <c r="AC54" s="7" t="s">
        <v>534</v>
      </c>
      <c r="AD54" s="7" t="s">
        <v>535</v>
      </c>
      <c r="AE54" s="7"/>
    </row>
    <row r="55" spans="1:31" ht="12.75">
      <c r="A55" s="3" t="s">
        <v>553</v>
      </c>
      <c r="B55" s="62">
        <v>9937</v>
      </c>
      <c r="C55" s="7" t="s">
        <v>552</v>
      </c>
      <c r="D55" s="7" t="s">
        <v>551</v>
      </c>
      <c r="E55" s="7" t="s">
        <v>550</v>
      </c>
      <c r="F55" s="7" t="s">
        <v>549</v>
      </c>
      <c r="G55" s="6">
        <v>4723220</v>
      </c>
      <c r="H55" s="6" t="s">
        <v>306</v>
      </c>
      <c r="I55" s="93">
        <v>40512</v>
      </c>
      <c r="J55" s="87">
        <v>255000</v>
      </c>
      <c r="K55" s="7" t="s">
        <v>548</v>
      </c>
      <c r="L55" s="77">
        <v>2376</v>
      </c>
      <c r="M55" s="35">
        <f t="shared" si="4"/>
        <v>107.32323232323232</v>
      </c>
      <c r="N55" s="83">
        <v>4796</v>
      </c>
      <c r="O55" s="35">
        <f t="shared" si="5"/>
        <v>53.169307756463716</v>
      </c>
      <c r="R55" s="72">
        <v>2904</v>
      </c>
      <c r="S55" s="6" t="s">
        <v>176</v>
      </c>
      <c r="T55" s="6">
        <v>331</v>
      </c>
      <c r="U55" s="6" t="s">
        <v>450</v>
      </c>
      <c r="V55" s="6">
        <v>1963</v>
      </c>
      <c r="W55" s="6"/>
      <c r="X55" s="36" t="s">
        <v>547</v>
      </c>
      <c r="Y55" s="36" t="s">
        <v>145</v>
      </c>
      <c r="Z55" s="62">
        <v>1</v>
      </c>
      <c r="AA55" s="7"/>
      <c r="AB55" s="7" t="s">
        <v>557</v>
      </c>
      <c r="AC55" s="7"/>
      <c r="AD55" s="7"/>
      <c r="AE55" s="7"/>
    </row>
    <row r="56" spans="1:31" ht="12.75">
      <c r="A56" s="3" t="s">
        <v>554</v>
      </c>
      <c r="B56" s="62">
        <v>9937</v>
      </c>
      <c r="C56" s="7" t="s">
        <v>546</v>
      </c>
      <c r="D56" s="7" t="s">
        <v>545</v>
      </c>
      <c r="E56" s="7" t="s">
        <v>544</v>
      </c>
      <c r="F56" s="7" t="s">
        <v>543</v>
      </c>
      <c r="G56" s="6">
        <v>4733375</v>
      </c>
      <c r="H56" s="6" t="s">
        <v>306</v>
      </c>
      <c r="I56" s="93">
        <v>40513</v>
      </c>
      <c r="J56" s="87">
        <v>685000</v>
      </c>
      <c r="K56" s="7" t="s">
        <v>542</v>
      </c>
      <c r="L56" s="77">
        <v>6050</v>
      </c>
      <c r="M56" s="35">
        <f t="shared" si="4"/>
        <v>113.22314049586777</v>
      </c>
      <c r="N56" s="83">
        <v>6600</v>
      </c>
      <c r="O56" s="35">
        <f t="shared" si="5"/>
        <v>103.78787878787878</v>
      </c>
      <c r="P56" s="6">
        <v>11</v>
      </c>
      <c r="R56" s="72">
        <v>8712</v>
      </c>
      <c r="S56" s="6" t="s">
        <v>541</v>
      </c>
      <c r="T56" s="6">
        <v>4</v>
      </c>
      <c r="U56" s="6" t="s">
        <v>450</v>
      </c>
      <c r="V56" s="6">
        <v>1941</v>
      </c>
      <c r="W56" s="6"/>
      <c r="X56" s="36" t="s">
        <v>172</v>
      </c>
      <c r="Y56" s="36" t="s">
        <v>145</v>
      </c>
      <c r="Z56" s="62">
        <v>2</v>
      </c>
      <c r="AA56" s="7"/>
      <c r="AB56" s="7" t="s">
        <v>556</v>
      </c>
      <c r="AC56" s="7"/>
      <c r="AD56" s="7"/>
      <c r="AE56" s="7"/>
    </row>
    <row r="57" spans="1:31" ht="12.75">
      <c r="A57" s="3" t="s">
        <v>555</v>
      </c>
      <c r="B57" s="62">
        <v>9937</v>
      </c>
      <c r="C57" s="7" t="s">
        <v>540</v>
      </c>
      <c r="D57" s="7" t="s">
        <v>539</v>
      </c>
      <c r="E57" s="7" t="s">
        <v>538</v>
      </c>
      <c r="F57" s="7" t="s">
        <v>537</v>
      </c>
      <c r="G57" s="6">
        <v>4734688</v>
      </c>
      <c r="H57" s="6" t="s">
        <v>306</v>
      </c>
      <c r="I57" s="93">
        <v>40513</v>
      </c>
      <c r="J57" s="87">
        <v>260000</v>
      </c>
      <c r="K57" s="7" t="s">
        <v>111</v>
      </c>
      <c r="L57" s="77">
        <v>2885</v>
      </c>
      <c r="M57" s="35">
        <f t="shared" si="4"/>
        <v>90.12131715771231</v>
      </c>
      <c r="N57" s="83">
        <v>4341</v>
      </c>
      <c r="O57" s="35">
        <f t="shared" si="5"/>
        <v>59.8940336328035</v>
      </c>
      <c r="R57" s="72">
        <v>2178</v>
      </c>
      <c r="S57" s="6" t="s">
        <v>130</v>
      </c>
      <c r="T57" s="6">
        <v>209</v>
      </c>
      <c r="U57" s="6" t="s">
        <v>450</v>
      </c>
      <c r="V57" s="6">
        <v>1924</v>
      </c>
      <c r="W57" s="6"/>
      <c r="X57" s="36" t="s">
        <v>172</v>
      </c>
      <c r="Y57" s="36" t="s">
        <v>145</v>
      </c>
      <c r="Z57" s="62">
        <v>2</v>
      </c>
      <c r="AA57" s="7"/>
      <c r="AB57" s="7" t="s">
        <v>536</v>
      </c>
      <c r="AC57" s="7"/>
      <c r="AD57" s="7"/>
      <c r="AE57" s="7"/>
    </row>
    <row r="58" spans="1:30" ht="12.75" customHeight="1">
      <c r="A58" s="3" t="s">
        <v>558</v>
      </c>
      <c r="B58" s="62">
        <v>9914</v>
      </c>
      <c r="C58" s="7" t="s">
        <v>559</v>
      </c>
      <c r="D58" s="7" t="s">
        <v>560</v>
      </c>
      <c r="E58" s="7" t="s">
        <v>561</v>
      </c>
      <c r="F58" s="7" t="s">
        <v>562</v>
      </c>
      <c r="G58" s="62">
        <v>4735409</v>
      </c>
      <c r="H58" s="6" t="s">
        <v>109</v>
      </c>
      <c r="I58" s="93">
        <v>40535</v>
      </c>
      <c r="J58" s="87">
        <v>875000</v>
      </c>
      <c r="K58" s="7" t="s">
        <v>563</v>
      </c>
      <c r="L58" s="77">
        <v>10648</v>
      </c>
      <c r="M58" s="35">
        <f t="shared" si="4"/>
        <v>82.17505634861007</v>
      </c>
      <c r="N58" s="83">
        <v>10648</v>
      </c>
      <c r="O58" s="35">
        <f t="shared" si="5"/>
        <v>82.17505634861007</v>
      </c>
      <c r="R58" s="72">
        <v>46424</v>
      </c>
      <c r="S58" s="6" t="s">
        <v>112</v>
      </c>
      <c r="T58" s="2" t="s">
        <v>564</v>
      </c>
      <c r="U58" s="2" t="s">
        <v>450</v>
      </c>
      <c r="V58" s="2" t="s">
        <v>193</v>
      </c>
      <c r="W58" s="6"/>
      <c r="X58" s="36" t="s">
        <v>268</v>
      </c>
      <c r="Y58" s="36" t="s">
        <v>113</v>
      </c>
      <c r="Z58" s="62">
        <v>2</v>
      </c>
      <c r="AA58" s="7"/>
      <c r="AB58" s="108" t="s">
        <v>567</v>
      </c>
      <c r="AC58" s="7" t="s">
        <v>565</v>
      </c>
      <c r="AD58" s="7" t="s">
        <v>566</v>
      </c>
    </row>
    <row r="59" spans="1:28" ht="12.75" customHeight="1">
      <c r="A59" s="3" t="s">
        <v>568</v>
      </c>
      <c r="B59" s="62">
        <v>9935</v>
      </c>
      <c r="C59" s="3" t="s">
        <v>569</v>
      </c>
      <c r="D59" s="3" t="s">
        <v>570</v>
      </c>
      <c r="E59" s="3" t="s">
        <v>571</v>
      </c>
      <c r="F59" s="3" t="s">
        <v>572</v>
      </c>
      <c r="G59" s="62">
        <v>4731975</v>
      </c>
      <c r="H59" s="2" t="s">
        <v>109</v>
      </c>
      <c r="I59" s="90">
        <v>40539</v>
      </c>
      <c r="J59" s="87">
        <v>525000</v>
      </c>
      <c r="K59" s="44" t="s">
        <v>573</v>
      </c>
      <c r="L59" s="77">
        <v>11700</v>
      </c>
      <c r="M59" s="35">
        <f t="shared" si="4"/>
        <v>44.87179487179487</v>
      </c>
      <c r="N59" s="83">
        <v>12800</v>
      </c>
      <c r="O59" s="35">
        <f t="shared" si="5"/>
        <v>41.015625</v>
      </c>
      <c r="P59" s="6">
        <v>23</v>
      </c>
      <c r="R59" s="72">
        <v>9686</v>
      </c>
      <c r="S59" s="2" t="s">
        <v>574</v>
      </c>
      <c r="T59" s="2" t="s">
        <v>575</v>
      </c>
      <c r="U59" s="2" t="s">
        <v>450</v>
      </c>
      <c r="V59" s="2" t="s">
        <v>576</v>
      </c>
      <c r="W59" s="2" t="s">
        <v>132</v>
      </c>
      <c r="X59" s="8" t="s">
        <v>172</v>
      </c>
      <c r="Y59" s="8" t="s">
        <v>286</v>
      </c>
      <c r="Z59" s="62">
        <v>3</v>
      </c>
      <c r="AB59" s="3" t="s">
        <v>577</v>
      </c>
    </row>
    <row r="60" spans="1:28" ht="12.75" customHeight="1">
      <c r="A60" s="3" t="s">
        <v>580</v>
      </c>
      <c r="B60" s="62">
        <v>9938</v>
      </c>
      <c r="C60" s="3" t="s">
        <v>581</v>
      </c>
      <c r="D60" s="3" t="s">
        <v>582</v>
      </c>
      <c r="E60" s="3" t="s">
        <v>583</v>
      </c>
      <c r="F60" s="3" t="s">
        <v>584</v>
      </c>
      <c r="G60" s="62">
        <v>4630996</v>
      </c>
      <c r="H60" s="2" t="s">
        <v>109</v>
      </c>
      <c r="I60" s="90">
        <v>40205</v>
      </c>
      <c r="J60" s="87">
        <v>375000</v>
      </c>
      <c r="K60" s="44" t="s">
        <v>401</v>
      </c>
      <c r="L60" s="77">
        <v>6000</v>
      </c>
      <c r="M60" s="35">
        <f t="shared" si="4"/>
        <v>62.5</v>
      </c>
      <c r="N60" s="83">
        <v>6000</v>
      </c>
      <c r="O60" s="35">
        <f t="shared" si="5"/>
        <v>62.5</v>
      </c>
      <c r="R60" s="72">
        <v>26499</v>
      </c>
      <c r="S60" s="2" t="s">
        <v>192</v>
      </c>
      <c r="T60" s="2" t="s">
        <v>585</v>
      </c>
      <c r="U60" s="2" t="s">
        <v>450</v>
      </c>
      <c r="V60" s="2" t="s">
        <v>586</v>
      </c>
      <c r="X60" s="8" t="s">
        <v>274</v>
      </c>
      <c r="Y60" s="8" t="s">
        <v>286</v>
      </c>
      <c r="Z60" s="62">
        <v>1</v>
      </c>
      <c r="AB60" s="34"/>
    </row>
    <row r="61" spans="3:30" ht="12.75" customHeight="1">
      <c r="C61" s="7"/>
      <c r="D61" s="7"/>
      <c r="E61" s="7"/>
      <c r="F61" s="7"/>
      <c r="H61" s="6"/>
      <c r="K61" s="7"/>
      <c r="M61" s="35"/>
      <c r="O61" s="35"/>
      <c r="P61" s="7"/>
      <c r="Q61" s="7"/>
      <c r="S61" s="6"/>
      <c r="U61" s="6"/>
      <c r="W61" s="6"/>
      <c r="X61" s="36"/>
      <c r="Y61" s="36"/>
      <c r="AA61" s="7"/>
      <c r="AB61" s="7"/>
      <c r="AC61" s="7"/>
      <c r="AD61" s="7"/>
    </row>
    <row r="62" spans="11:28" ht="12.75" customHeight="1">
      <c r="K62" s="37"/>
      <c r="M62" s="35"/>
      <c r="O62" s="35"/>
      <c r="AB62" s="8"/>
    </row>
    <row r="63" spans="11:15" ht="12.75" customHeight="1">
      <c r="K63" s="37"/>
      <c r="M63" s="35"/>
      <c r="O63" s="35"/>
    </row>
    <row r="64" spans="11:29" ht="12.75" customHeight="1">
      <c r="K64" s="37"/>
      <c r="M64" s="35"/>
      <c r="O64" s="35"/>
      <c r="AB64" s="8"/>
      <c r="AC64" s="8"/>
    </row>
    <row r="65" spans="11:15" ht="12.75" customHeight="1">
      <c r="K65" s="37"/>
      <c r="M65" s="35"/>
      <c r="O65" s="35"/>
    </row>
    <row r="66" spans="11:28" ht="12.75" customHeight="1">
      <c r="K66" s="37"/>
      <c r="M66" s="35"/>
      <c r="O66" s="35"/>
      <c r="AB66" s="34"/>
    </row>
    <row r="67" spans="11:28" ht="12.75" customHeight="1">
      <c r="K67" s="37"/>
      <c r="M67" s="35"/>
      <c r="O67" s="35"/>
      <c r="AB67" s="8"/>
    </row>
    <row r="68" spans="4:29" ht="12.75" customHeight="1">
      <c r="D68" s="34"/>
      <c r="K68" s="37"/>
      <c r="M68" s="35"/>
      <c r="O68" s="35"/>
      <c r="AC68" s="8"/>
    </row>
    <row r="69" spans="11:15" ht="12.75" customHeight="1">
      <c r="K69" s="37"/>
      <c r="M69" s="35"/>
      <c r="O69" s="35"/>
    </row>
    <row r="70" spans="6:15" ht="12.75" customHeight="1">
      <c r="F70" s="8"/>
      <c r="K70" s="43"/>
      <c r="M70" s="35"/>
      <c r="O70" s="35"/>
    </row>
    <row r="71" spans="11:15" ht="12.75" customHeight="1">
      <c r="K71" s="37"/>
      <c r="M71" s="35"/>
      <c r="O71" s="35"/>
    </row>
    <row r="72" spans="11:15" ht="12.75" customHeight="1">
      <c r="K72" s="37"/>
      <c r="M72" s="35"/>
      <c r="O72" s="35"/>
    </row>
    <row r="73" spans="11:28" ht="12.75" customHeight="1">
      <c r="K73" s="37"/>
      <c r="M73" s="35"/>
      <c r="O73" s="35"/>
      <c r="AB73" s="34"/>
    </row>
    <row r="74" spans="11:29" ht="12.75" customHeight="1">
      <c r="K74" s="37"/>
      <c r="M74" s="35"/>
      <c r="O74" s="35"/>
      <c r="AC74" s="8"/>
    </row>
    <row r="75" spans="11:28" ht="12.75" customHeight="1">
      <c r="K75" s="43"/>
      <c r="M75" s="35"/>
      <c r="O75" s="35"/>
      <c r="AB75" s="8"/>
    </row>
    <row r="76" spans="11:31" ht="12.75">
      <c r="K76" s="8"/>
      <c r="M76" s="35"/>
      <c r="O76" s="35"/>
      <c r="Q76" s="70"/>
      <c r="X76" s="2"/>
      <c r="Y76" s="2"/>
      <c r="AB76" s="8"/>
      <c r="AC76" s="2"/>
      <c r="AD76" s="2"/>
      <c r="AE76" s="2"/>
    </row>
    <row r="77" spans="3:29" ht="12.75" customHeight="1">
      <c r="C77" s="7"/>
      <c r="D77" s="7"/>
      <c r="E77" s="7"/>
      <c r="F77" s="7"/>
      <c r="H77" s="6"/>
      <c r="K77" s="7"/>
      <c r="M77" s="35"/>
      <c r="N77" s="77"/>
      <c r="O77" s="35"/>
      <c r="R77" s="73"/>
      <c r="S77" s="6"/>
      <c r="W77" s="6"/>
      <c r="X77" s="6"/>
      <c r="Y77" s="6"/>
      <c r="Z77" s="6"/>
      <c r="AC77" s="8"/>
    </row>
    <row r="78" spans="3:29" ht="12.75">
      <c r="C78" s="7"/>
      <c r="D78" s="7"/>
      <c r="E78" s="7"/>
      <c r="F78" s="7"/>
      <c r="H78" s="6"/>
      <c r="K78" s="7"/>
      <c r="M78" s="35"/>
      <c r="N78" s="77"/>
      <c r="O78" s="35"/>
      <c r="Q78" s="7"/>
      <c r="R78" s="73"/>
      <c r="S78" s="6"/>
      <c r="W78" s="6"/>
      <c r="X78" s="6"/>
      <c r="Y78" s="6"/>
      <c r="Z78" s="6"/>
      <c r="AB78" s="8"/>
      <c r="AC78" s="8"/>
    </row>
    <row r="79" spans="3:26" ht="12.75">
      <c r="C79" s="7"/>
      <c r="D79" s="7"/>
      <c r="E79" s="7"/>
      <c r="F79" s="7"/>
      <c r="H79" s="6"/>
      <c r="K79" s="7"/>
      <c r="M79" s="35"/>
      <c r="N79" s="77"/>
      <c r="O79" s="35"/>
      <c r="R79" s="73"/>
      <c r="S79" s="6"/>
      <c r="U79" s="6"/>
      <c r="W79" s="6"/>
      <c r="X79" s="6"/>
      <c r="Y79" s="6"/>
      <c r="Z79" s="6"/>
    </row>
    <row r="80" spans="13:25" ht="12.75">
      <c r="M80" s="35"/>
      <c r="O80" s="35"/>
      <c r="X80" s="2"/>
      <c r="Y80" s="2"/>
    </row>
    <row r="81" spans="5:25" ht="12.75">
      <c r="E81" s="8"/>
      <c r="F81" s="8"/>
      <c r="K81" s="37"/>
      <c r="M81" s="35"/>
      <c r="O81" s="35"/>
      <c r="X81" s="2"/>
      <c r="Y81" s="2"/>
    </row>
    <row r="82" spans="11:25" ht="12.75">
      <c r="K82" s="37"/>
      <c r="M82" s="35"/>
      <c r="O82" s="35"/>
      <c r="X82" s="2"/>
      <c r="Y82" s="2"/>
    </row>
    <row r="83" spans="5:31" ht="12.75">
      <c r="E83" s="39"/>
      <c r="G83" s="64"/>
      <c r="H83" s="41"/>
      <c r="I83" s="93"/>
      <c r="J83" s="65"/>
      <c r="K83" s="39"/>
      <c r="L83" s="66"/>
      <c r="M83" s="35"/>
      <c r="N83" s="66"/>
      <c r="O83" s="35"/>
      <c r="P83" s="40"/>
      <c r="R83" s="71"/>
      <c r="T83" s="99"/>
      <c r="U83" s="41"/>
      <c r="W83" s="41"/>
      <c r="X83" s="41"/>
      <c r="Y83" s="41"/>
      <c r="Z83" s="64"/>
      <c r="AA83" s="42"/>
      <c r="AB83" s="42"/>
      <c r="AC83" s="42"/>
      <c r="AD83" s="42"/>
      <c r="AE83" s="42"/>
    </row>
    <row r="84" spans="11:31" ht="12.75">
      <c r="K84" s="37"/>
      <c r="M84" s="35"/>
      <c r="O84" s="35"/>
      <c r="X84" s="2"/>
      <c r="Y84" s="2"/>
      <c r="AC84" s="42"/>
      <c r="AD84" s="42"/>
      <c r="AE84" s="42"/>
    </row>
    <row r="85" spans="11:30" ht="12.75">
      <c r="K85" s="37"/>
      <c r="M85" s="35"/>
      <c r="O85" s="35"/>
      <c r="X85" s="2"/>
      <c r="Y85" s="2"/>
      <c r="AD85" s="8"/>
    </row>
    <row r="86" spans="11:25" ht="12.75">
      <c r="K86" s="37"/>
      <c r="M86" s="35"/>
      <c r="O86" s="35"/>
      <c r="X86" s="2"/>
      <c r="Y86" s="2"/>
    </row>
    <row r="87" spans="3:26" ht="12.75">
      <c r="C87" s="7"/>
      <c r="D87" s="7"/>
      <c r="E87" s="7"/>
      <c r="F87" s="7"/>
      <c r="H87" s="6"/>
      <c r="I87" s="44"/>
      <c r="K87" s="7"/>
      <c r="M87" s="35"/>
      <c r="N87" s="77"/>
      <c r="O87" s="35"/>
      <c r="P87" s="7"/>
      <c r="Q87" s="7"/>
      <c r="R87" s="94"/>
      <c r="S87" s="6"/>
      <c r="U87" s="6"/>
      <c r="W87" s="6"/>
      <c r="X87" s="6"/>
      <c r="Y87" s="6"/>
      <c r="Z87" s="6"/>
    </row>
    <row r="88" spans="11:25" ht="12.75">
      <c r="K88" s="37"/>
      <c r="M88" s="35"/>
      <c r="O88" s="35"/>
      <c r="R88" s="83"/>
      <c r="X88" s="2"/>
      <c r="Y88" s="2"/>
    </row>
    <row r="89" spans="13:29" ht="12.75">
      <c r="M89" s="35"/>
      <c r="O89" s="35"/>
      <c r="R89" s="83"/>
      <c r="X89" s="2"/>
      <c r="Y89" s="2"/>
      <c r="AB89" s="8"/>
      <c r="AC89" s="34"/>
    </row>
    <row r="90" spans="11:28" ht="12.75">
      <c r="K90" s="37"/>
      <c r="M90" s="35"/>
      <c r="O90" s="35"/>
      <c r="X90" s="2"/>
      <c r="Y90" s="2"/>
      <c r="AB90" s="8"/>
    </row>
    <row r="91" spans="11:31" ht="12.75">
      <c r="K91" s="37"/>
      <c r="M91" s="35"/>
      <c r="O91" s="35"/>
      <c r="R91" s="83"/>
      <c r="X91" s="2"/>
      <c r="Y91" s="2"/>
      <c r="AA91" s="42"/>
      <c r="AB91" s="42"/>
      <c r="AC91" s="42"/>
      <c r="AD91" s="42"/>
      <c r="AE91" s="42"/>
    </row>
    <row r="92" spans="11:29" ht="12.75">
      <c r="K92" s="37"/>
      <c r="M92" s="35"/>
      <c r="O92" s="35"/>
      <c r="R92" s="83"/>
      <c r="X92" s="2"/>
      <c r="Y92" s="2"/>
      <c r="AC92" s="8"/>
    </row>
    <row r="93" spans="11:25" ht="12.75">
      <c r="K93" s="37"/>
      <c r="M93" s="35"/>
      <c r="O93" s="35"/>
      <c r="R93" s="83"/>
      <c r="X93" s="2"/>
      <c r="Y93" s="2"/>
    </row>
    <row r="94" spans="3:15" ht="12.75">
      <c r="C94" s="8"/>
      <c r="K94" s="37"/>
      <c r="M94" s="35"/>
      <c r="O94" s="35"/>
    </row>
    <row r="95" spans="11:28" ht="12.75">
      <c r="K95" s="37"/>
      <c r="M95" s="35"/>
      <c r="O95" s="35"/>
      <c r="AB95" s="8"/>
    </row>
    <row r="96" spans="5:15" ht="12.75">
      <c r="E96" s="67"/>
      <c r="M96" s="35"/>
      <c r="O96" s="35"/>
    </row>
    <row r="97" spans="13:15" ht="12.75">
      <c r="M97" s="35"/>
      <c r="O97" s="35"/>
    </row>
    <row r="98" spans="3:31" ht="12.75">
      <c r="C98" s="39"/>
      <c r="D98" s="39"/>
      <c r="I98" s="93"/>
      <c r="J98" s="65"/>
      <c r="K98" s="39"/>
      <c r="L98" s="66"/>
      <c r="M98" s="35"/>
      <c r="N98" s="66"/>
      <c r="O98" s="35"/>
      <c r="P98" s="40"/>
      <c r="R98" s="71"/>
      <c r="T98" s="99"/>
      <c r="U98" s="41"/>
      <c r="W98" s="41"/>
      <c r="X98" s="39"/>
      <c r="Y98" s="39"/>
      <c r="Z98" s="64"/>
      <c r="AA98" s="42"/>
      <c r="AB98" s="68"/>
      <c r="AC98" s="42"/>
      <c r="AD98" s="42"/>
      <c r="AE98" s="42"/>
    </row>
    <row r="99" spans="13:15" ht="12.75">
      <c r="M99" s="35"/>
      <c r="O99" s="35"/>
    </row>
    <row r="100" spans="13:15" ht="12.75">
      <c r="M100" s="35"/>
      <c r="O100" s="35"/>
    </row>
    <row r="101" spans="13:15" ht="12.75">
      <c r="M101" s="35"/>
      <c r="O101" s="35"/>
    </row>
    <row r="102" spans="13:15" ht="12.75">
      <c r="M102" s="35"/>
      <c r="O102" s="35"/>
    </row>
    <row r="103" spans="13:28" ht="12.75">
      <c r="M103" s="35"/>
      <c r="O103" s="35"/>
      <c r="AB103" s="34"/>
    </row>
    <row r="104" spans="13:15" ht="12.75">
      <c r="M104" s="35"/>
      <c r="O104" s="35"/>
    </row>
    <row r="105" spans="13:15" ht="12.75">
      <c r="M105" s="35"/>
      <c r="O105" s="35"/>
    </row>
    <row r="106" spans="13:15" ht="12.75">
      <c r="M106" s="35"/>
      <c r="O106" s="35"/>
    </row>
    <row r="107" spans="13:15" ht="12.75">
      <c r="M107" s="35"/>
      <c r="O107" s="35"/>
    </row>
    <row r="108" spans="13:15" ht="12.75">
      <c r="M108" s="35"/>
      <c r="O108" s="35"/>
    </row>
    <row r="109" spans="13:15" ht="12.75">
      <c r="M109" s="35"/>
      <c r="O109" s="35"/>
    </row>
    <row r="110" spans="13:15" ht="12.75">
      <c r="M110" s="35"/>
      <c r="O110" s="35"/>
    </row>
    <row r="111" spans="13:29" ht="12.75">
      <c r="M111" s="35"/>
      <c r="O111" s="35"/>
      <c r="AC111" s="34"/>
    </row>
    <row r="112" spans="13:15" ht="12.75">
      <c r="M112" s="35"/>
      <c r="O112" s="35"/>
    </row>
    <row r="113" spans="13:15" ht="12.75">
      <c r="M113" s="35"/>
      <c r="O113" s="35"/>
    </row>
    <row r="114" spans="13:15" ht="12.75">
      <c r="M114" s="35"/>
      <c r="O114" s="35"/>
    </row>
    <row r="115" spans="13:15" ht="12.75">
      <c r="M115" s="35"/>
      <c r="O115" s="35"/>
    </row>
    <row r="116" spans="13:15" ht="12.75">
      <c r="M116" s="35"/>
      <c r="O116" s="35"/>
    </row>
    <row r="117" spans="13:15" ht="12.75">
      <c r="M117" s="35"/>
      <c r="O117" s="35"/>
    </row>
    <row r="118" spans="13:15" ht="12.75">
      <c r="M118" s="35"/>
      <c r="O118" s="35"/>
    </row>
    <row r="119" spans="13:15" ht="12.75">
      <c r="M119" s="35"/>
      <c r="O119" s="35"/>
    </row>
    <row r="120" spans="13:15" ht="12.75">
      <c r="M120" s="35"/>
      <c r="O120" s="35"/>
    </row>
    <row r="121" spans="13:15" ht="12.75">
      <c r="M121" s="35"/>
      <c r="O121" s="35"/>
    </row>
    <row r="122" spans="13:15" ht="12.75">
      <c r="M122" s="35"/>
      <c r="O122" s="35"/>
    </row>
    <row r="123" spans="13:15" ht="12.75">
      <c r="M123" s="35"/>
      <c r="O123" s="35"/>
    </row>
    <row r="124" spans="13:15" ht="12.75">
      <c r="M124" s="35"/>
      <c r="O124" s="35"/>
    </row>
    <row r="125" spans="13:15" ht="12.75">
      <c r="M125" s="35"/>
      <c r="O125" s="35"/>
    </row>
    <row r="126" spans="13:15" ht="12.75">
      <c r="M126" s="35"/>
      <c r="O126" s="35"/>
    </row>
  </sheetData>
  <sheetProtection/>
  <printOptions/>
  <pageMargins left="0" right="0" top="0" bottom="0" header="0" footer="0"/>
  <pageSetup fitToHeight="2" fitToWidth="1" horizontalDpi="600" verticalDpi="600" orientation="landscape" paperSize="5" scale="64" r:id="rId1"/>
  <ignoredErrors>
    <ignoredError sqref="L17" unlockedFormula="1"/>
    <ignoredError sqref="M17" formula="1"/>
    <ignoredError sqref="N17" formula="1" unlockedFormula="1"/>
    <ignoredError sqref="T19:T30 T11:T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Zeros="0" zoomScalePageLayoutView="0" workbookViewId="0" topLeftCell="A22">
      <selection activeCell="C5" sqref="C5"/>
    </sheetView>
  </sheetViews>
  <sheetFormatPr defaultColWidth="9.140625" defaultRowHeight="12.75"/>
  <cols>
    <col min="1" max="1" width="14.00390625" style="0" customWidth="1"/>
    <col min="2" max="2" width="25.7109375" style="0" customWidth="1"/>
    <col min="3" max="3" width="8.140625" style="0" customWidth="1"/>
    <col min="4" max="4" width="15.28125" style="0" customWidth="1"/>
    <col min="5" max="5" width="33.00390625" style="0" customWidth="1"/>
  </cols>
  <sheetData>
    <row r="1" spans="1:5" ht="18.75">
      <c r="A1" s="109" t="s">
        <v>82</v>
      </c>
      <c r="B1" s="110"/>
      <c r="C1" s="110"/>
      <c r="D1" s="110"/>
      <c r="E1" s="110"/>
    </row>
    <row r="2" spans="1:5" ht="15.75">
      <c r="A2" s="45"/>
      <c r="B2" s="45"/>
      <c r="C2" s="46"/>
      <c r="D2" s="45"/>
      <c r="E2" s="45"/>
    </row>
    <row r="3" spans="1:5" ht="16.5" thickBot="1">
      <c r="A3" s="47" t="s">
        <v>83</v>
      </c>
      <c r="B3" s="48"/>
      <c r="C3" s="48"/>
      <c r="D3" s="111" t="s">
        <v>84</v>
      </c>
      <c r="E3" s="112"/>
    </row>
    <row r="4" spans="1:5" ht="15.75">
      <c r="A4" s="45"/>
      <c r="B4" s="45"/>
      <c r="C4" s="45"/>
      <c r="D4" s="45"/>
      <c r="E4" s="45"/>
    </row>
    <row r="5" spans="1:5" ht="15.75">
      <c r="A5" s="49" t="s">
        <v>85</v>
      </c>
      <c r="B5" s="50" t="s">
        <v>568</v>
      </c>
      <c r="C5" s="45"/>
      <c r="D5" s="49" t="s">
        <v>86</v>
      </c>
      <c r="E5" s="58" t="str">
        <f>VLOOKUP($B$5,Data05,11)</f>
        <v>Fraternity</v>
      </c>
    </row>
    <row r="6" spans="1:5" ht="15.75">
      <c r="A6" s="45"/>
      <c r="B6" s="50"/>
      <c r="C6" s="45"/>
      <c r="D6" s="49"/>
      <c r="E6" s="52"/>
    </row>
    <row r="7" spans="1:5" ht="15.75">
      <c r="A7" s="49" t="s">
        <v>87</v>
      </c>
      <c r="B7" s="51" t="str">
        <f>VLOOKUP($B$5,Data05,3)</f>
        <v>0709-144-1941-5</v>
      </c>
      <c r="C7" s="45"/>
      <c r="D7" s="49" t="s">
        <v>88</v>
      </c>
      <c r="E7" s="58" t="str">
        <f>VLOOKUP($B$5,Data05,5)</f>
        <v>Wisconsin Society Alpha Delta Phi</v>
      </c>
    </row>
    <row r="8" spans="1:5" ht="15.75">
      <c r="A8" s="49" t="s">
        <v>89</v>
      </c>
      <c r="B8" s="51" t="str">
        <f>VLOOKUP($B$5,Data05,4)</f>
        <v>640 N Henry Street</v>
      </c>
      <c r="C8" s="45"/>
      <c r="D8" s="49" t="s">
        <v>90</v>
      </c>
      <c r="E8" s="58" t="str">
        <f>VLOOKUP($B$5,Data05,6)</f>
        <v>JDM Properties LLC</v>
      </c>
    </row>
    <row r="9" spans="1:5" ht="15.75">
      <c r="A9" s="45"/>
      <c r="B9" s="54"/>
      <c r="C9" s="45"/>
      <c r="D9" s="49"/>
      <c r="E9" s="54"/>
    </row>
    <row r="10" spans="1:5" ht="15.75">
      <c r="A10" s="49" t="s">
        <v>91</v>
      </c>
      <c r="B10" s="51">
        <f>VLOOKUP($B$5,Data05,9)</f>
        <v>40539</v>
      </c>
      <c r="C10" s="45"/>
      <c r="D10" s="49" t="s">
        <v>92</v>
      </c>
      <c r="E10" s="53">
        <f>VLOOKUP($B$5,Data05,7)</f>
        <v>4731975</v>
      </c>
    </row>
    <row r="11" spans="1:5" ht="15.75">
      <c r="A11" s="49" t="s">
        <v>93</v>
      </c>
      <c r="B11" s="56">
        <f>VLOOKUP($B$5,Data05,10)</f>
        <v>525000</v>
      </c>
      <c r="C11" s="45"/>
      <c r="D11" s="49" t="s">
        <v>94</v>
      </c>
      <c r="E11" s="58" t="str">
        <f>VLOOKUP($B$5,Data05,8)</f>
        <v>WD</v>
      </c>
    </row>
    <row r="12" spans="1:5" ht="15.75">
      <c r="A12" s="49"/>
      <c r="B12" s="54"/>
      <c r="C12" s="45"/>
      <c r="D12" s="49"/>
      <c r="E12" s="54"/>
    </row>
    <row r="13" spans="1:5" ht="15.75">
      <c r="A13" s="49" t="s">
        <v>95</v>
      </c>
      <c r="B13" s="57">
        <f>VLOOKUP($B$5,Data05,12)</f>
        <v>11700</v>
      </c>
      <c r="C13" s="45"/>
      <c r="D13" s="49" t="s">
        <v>96</v>
      </c>
      <c r="E13" s="55">
        <f>B11/B13</f>
        <v>44.87179487179487</v>
      </c>
    </row>
    <row r="14" spans="1:5" ht="15.75">
      <c r="A14" s="49" t="s">
        <v>97</v>
      </c>
      <c r="B14" s="57">
        <f>VLOOKUP($B$5,Data05,14)</f>
        <v>12800</v>
      </c>
      <c r="C14" s="45"/>
      <c r="D14" s="49" t="s">
        <v>98</v>
      </c>
      <c r="E14" s="55">
        <f>B11/B14</f>
        <v>41.015625</v>
      </c>
    </row>
    <row r="15" spans="1:5" ht="15.75">
      <c r="A15" s="49" t="s">
        <v>114</v>
      </c>
      <c r="B15" s="57">
        <f>VLOOKUP($B$5,Data05,16)</f>
        <v>23</v>
      </c>
      <c r="C15" s="45"/>
      <c r="D15" s="49" t="s">
        <v>115</v>
      </c>
      <c r="E15" s="56">
        <f>VLOOKUP($B$5,Data05,17)</f>
        <v>0</v>
      </c>
    </row>
    <row r="16" spans="1:5" ht="15.75">
      <c r="A16" s="49"/>
      <c r="B16" s="54"/>
      <c r="C16" s="45"/>
      <c r="D16" s="49"/>
      <c r="E16" s="54"/>
    </row>
    <row r="17" spans="1:5" ht="15.75">
      <c r="A17" s="49" t="s">
        <v>99</v>
      </c>
      <c r="B17" s="57">
        <f>VLOOKUP($B$5,Data05,18)</f>
        <v>9686</v>
      </c>
      <c r="C17" s="45"/>
      <c r="D17" s="49" t="s">
        <v>100</v>
      </c>
      <c r="E17" s="58" t="str">
        <f>VLOOKUP($B$5,Data05,24)</f>
        <v>Brick</v>
      </c>
    </row>
    <row r="18" spans="1:5" ht="15.75">
      <c r="A18" s="49" t="s">
        <v>101</v>
      </c>
      <c r="B18" s="53" t="str">
        <f>VLOOKUP($B$5,Data05,19)</f>
        <v>R6</v>
      </c>
      <c r="C18" s="45"/>
      <c r="D18" s="49" t="s">
        <v>102</v>
      </c>
      <c r="E18" s="58" t="str">
        <f>VLOOKUP($B$5,Data05,25)</f>
        <v>MLB</v>
      </c>
    </row>
    <row r="19" spans="1:5" ht="15.75">
      <c r="A19" s="49"/>
      <c r="B19" s="54"/>
      <c r="C19" s="45"/>
      <c r="D19" s="49"/>
      <c r="E19" s="54"/>
    </row>
    <row r="20" spans="1:5" ht="15.75">
      <c r="A20" s="49" t="s">
        <v>103</v>
      </c>
      <c r="B20" s="53">
        <f>VLOOKUP($B$5,Data05,26)</f>
        <v>3</v>
      </c>
      <c r="C20" s="45"/>
      <c r="D20" s="49" t="s">
        <v>104</v>
      </c>
      <c r="E20" s="53" t="str">
        <f>VLOOKUP($B$5,Data05,22)</f>
        <v>1959</v>
      </c>
    </row>
    <row r="21" spans="1:5" ht="15.75">
      <c r="A21" s="49" t="s">
        <v>105</v>
      </c>
      <c r="B21" s="58" t="str">
        <f>VLOOKUP($B$5,Data05,21)</f>
        <v>Ave</v>
      </c>
      <c r="C21" s="45"/>
      <c r="D21" s="49" t="s">
        <v>106</v>
      </c>
      <c r="E21" s="53" t="str">
        <f>VLOOKUP($B$5,Data05,23)</f>
        <v>1994</v>
      </c>
    </row>
    <row r="22" spans="1:5" ht="15.75">
      <c r="A22" s="49"/>
      <c r="B22" s="45"/>
      <c r="C22" s="45"/>
      <c r="D22" s="45"/>
      <c r="E22" s="45"/>
    </row>
    <row r="23" spans="1:5" ht="15.75">
      <c r="A23" s="49" t="s">
        <v>107</v>
      </c>
      <c r="B23" s="45"/>
      <c r="C23" s="45"/>
      <c r="D23" s="45"/>
      <c r="E23" s="45"/>
    </row>
    <row r="24" ht="15.75">
      <c r="A24" s="59" t="str">
        <f>VLOOKUP($B$5,Data05,28)</f>
        <v>22 sleeping rooms and 1 1-bedroom apartment.  Building will be remodeled and 2 floor added.</v>
      </c>
    </row>
    <row r="25" ht="15.75">
      <c r="A25" s="61">
        <f>VLOOKUP($B$5,Data05,29)</f>
        <v>0</v>
      </c>
    </row>
    <row r="26" ht="15.75">
      <c r="A26" s="61">
        <f>VLOOKUP($B$5,Data05,30)</f>
        <v>0</v>
      </c>
    </row>
    <row r="27" ht="15.75">
      <c r="A27" s="61">
        <f>VLOOKUP($B$5,Data05,31)</f>
        <v>0</v>
      </c>
    </row>
    <row r="28" spans="1:5" ht="16.5" thickBot="1">
      <c r="A28" s="48"/>
      <c r="B28" s="60"/>
      <c r="C28" s="60"/>
      <c r="D28" s="60"/>
      <c r="E28" s="60"/>
    </row>
    <row r="29" ht="12.75" customHeight="1"/>
    <row r="30" ht="12.75" customHeight="1"/>
    <row r="31" ht="12.75" customHeight="1">
      <c r="A31" s="69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1:5" ht="12.75" customHeight="1" thickBot="1">
      <c r="A47" s="60"/>
      <c r="B47" s="60"/>
      <c r="C47" s="60"/>
      <c r="D47" s="60"/>
      <c r="E47" s="60"/>
    </row>
  </sheetData>
  <sheetProtection/>
  <mergeCells count="2">
    <mergeCell ref="A1:E1"/>
    <mergeCell ref="D3:E3"/>
  </mergeCells>
  <printOptions horizontalCentered="1"/>
  <pageMargins left="0.75" right="0.75" top="1" bottom="1" header="0" footer="0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Huemmer</dc:creator>
  <cp:keywords/>
  <dc:description/>
  <cp:lastModifiedBy>Scott West</cp:lastModifiedBy>
  <cp:lastPrinted>2011-01-27T19:50:24Z</cp:lastPrinted>
  <dcterms:created xsi:type="dcterms:W3CDTF">2005-10-11T18:30:36Z</dcterms:created>
  <dcterms:modified xsi:type="dcterms:W3CDTF">2012-05-08T15:53:17Z</dcterms:modified>
  <cp:category/>
  <cp:version/>
  <cp:contentType/>
  <cp:contentStatus/>
</cp:coreProperties>
</file>