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2120" windowHeight="8580" activeTab="0"/>
  </bookViews>
  <sheets>
    <sheet name="Data" sheetId="1" r:id="rId1"/>
    <sheet name="Sale Sheet" sheetId="2" r:id="rId2"/>
  </sheets>
  <definedNames>
    <definedName name="Data05">'Data'!$A$10:$AE$196</definedName>
    <definedName name="_xlnm.Print_Area" localSheetId="0">'Data'!$A$10:$Z$92</definedName>
    <definedName name="_xlnm.Print_Area" localSheetId="1">'Sale Sheet'!$A$1:$E$51</definedName>
    <definedName name="_xlnm.Print_Titles" localSheetId="0">'Data'!$1:$8</definedName>
    <definedName name="Z_43BA2138_738E_4678_BB47_26E37905D0DF_.wvu.PrintArea" localSheetId="0" hidden="1">'Data'!$A$1:$Z$85</definedName>
    <definedName name="Z_43BA2138_738E_4678_BB47_26E37905D0DF_.wvu.PrintArea" localSheetId="1" hidden="1">'Sale Sheet'!$A$1:$E$56</definedName>
  </definedNames>
  <calcPr fullCalcOnLoad="1"/>
</workbook>
</file>

<file path=xl/sharedStrings.xml><?xml version="1.0" encoding="utf-8"?>
<sst xmlns="http://schemas.openxmlformats.org/spreadsheetml/2006/main" count="572" uniqueCount="425">
  <si>
    <t>City of Madison - Commercial Sales Data Base</t>
  </si>
  <si>
    <t>Improved Commercial Sales Determined to be Arms-Length and Verified by Assessor's Office Staff</t>
  </si>
  <si>
    <t>Key:</t>
  </si>
  <si>
    <t>PFA =</t>
  </si>
  <si>
    <t>Primary Floor Area</t>
  </si>
  <si>
    <t>GFA =</t>
  </si>
  <si>
    <t>Gross Floor Area</t>
  </si>
  <si>
    <t>SP =</t>
  </si>
  <si>
    <t>Sale Price</t>
  </si>
  <si>
    <t>St =</t>
  </si>
  <si>
    <t>Stories</t>
  </si>
  <si>
    <t>Document</t>
  </si>
  <si>
    <t>Sale</t>
  </si>
  <si>
    <t>#</t>
  </si>
  <si>
    <t>Sale Pr</t>
  </si>
  <si>
    <t>Land</t>
  </si>
  <si>
    <t>Use</t>
  </si>
  <si>
    <t>Yr</t>
  </si>
  <si>
    <t>Last Year</t>
  </si>
  <si>
    <t>Exterior</t>
  </si>
  <si>
    <t>Frame</t>
  </si>
  <si>
    <t>Sale #</t>
  </si>
  <si>
    <t>Area</t>
  </si>
  <si>
    <t>Parcel Number</t>
  </si>
  <si>
    <t>Situs</t>
  </si>
  <si>
    <t>Grantor</t>
  </si>
  <si>
    <t>Grantee</t>
  </si>
  <si>
    <t>Number</t>
  </si>
  <si>
    <t>Conv</t>
  </si>
  <si>
    <t>Date</t>
  </si>
  <si>
    <t>Price</t>
  </si>
  <si>
    <t>Description</t>
  </si>
  <si>
    <t>PFA</t>
  </si>
  <si>
    <t>SP / PFA</t>
  </si>
  <si>
    <t>GFA</t>
  </si>
  <si>
    <t>SP / GFA</t>
  </si>
  <si>
    <t>Units</t>
  </si>
  <si>
    <t>/ Unit</t>
  </si>
  <si>
    <t>SqFt</t>
  </si>
  <si>
    <t>Zoning</t>
  </si>
  <si>
    <t>Code</t>
  </si>
  <si>
    <t>Condition</t>
  </si>
  <si>
    <t>Built</t>
  </si>
  <si>
    <t>Remodel</t>
  </si>
  <si>
    <t>Wall</t>
  </si>
  <si>
    <t>Material</t>
  </si>
  <si>
    <t>St</t>
  </si>
  <si>
    <t>Comments - Line 1</t>
  </si>
  <si>
    <t>Comments Line 2</t>
  </si>
  <si>
    <t>Comments - Line 3</t>
  </si>
  <si>
    <t>Comments - Line 4</t>
  </si>
  <si>
    <t>Item 1</t>
  </si>
  <si>
    <t>Item 2</t>
  </si>
  <si>
    <t>Item 3</t>
  </si>
  <si>
    <t>Item 4</t>
  </si>
  <si>
    <t>Item 5</t>
  </si>
  <si>
    <t>Item 6</t>
  </si>
  <si>
    <t>Item 7</t>
  </si>
  <si>
    <t>Item 8</t>
  </si>
  <si>
    <t>Item 9</t>
  </si>
  <si>
    <t>Item 10</t>
  </si>
  <si>
    <t>Item 11</t>
  </si>
  <si>
    <t>Item 12</t>
  </si>
  <si>
    <t>Item 13</t>
  </si>
  <si>
    <t>Item 14</t>
  </si>
  <si>
    <t>Item 15</t>
  </si>
  <si>
    <t>Item 16</t>
  </si>
  <si>
    <t>Item 17</t>
  </si>
  <si>
    <t>Item 18</t>
  </si>
  <si>
    <t>Item 19</t>
  </si>
  <si>
    <t>Item 20</t>
  </si>
  <si>
    <t>Item 21</t>
  </si>
  <si>
    <t>Item 22</t>
  </si>
  <si>
    <t>Item 23</t>
  </si>
  <si>
    <t>Item 24</t>
  </si>
  <si>
    <t>Item 25</t>
  </si>
  <si>
    <t>Item 26</t>
  </si>
  <si>
    <t>Item 27</t>
  </si>
  <si>
    <t>Item 28</t>
  </si>
  <si>
    <t>Item 29</t>
  </si>
  <si>
    <t>Item 30</t>
  </si>
  <si>
    <t>Item 31</t>
  </si>
  <si>
    <t>Commercial Sales Data</t>
  </si>
  <si>
    <t>City of Madison</t>
  </si>
  <si>
    <t>Office of the City Assessor</t>
  </si>
  <si>
    <t>Sale #:</t>
  </si>
  <si>
    <t>Type:</t>
  </si>
  <si>
    <t>Parcel #:</t>
  </si>
  <si>
    <t>Grantor:</t>
  </si>
  <si>
    <t>Situs:</t>
  </si>
  <si>
    <t>Grantee:</t>
  </si>
  <si>
    <t>Sale Date:</t>
  </si>
  <si>
    <t>Document #:</t>
  </si>
  <si>
    <t>Sale Price:</t>
  </si>
  <si>
    <t>Conveyance:</t>
  </si>
  <si>
    <t>Pr. Fl. Area:</t>
  </si>
  <si>
    <t>S.P. / PFA:</t>
  </si>
  <si>
    <t>Gr. Fl. Area:</t>
  </si>
  <si>
    <t>S.P. / GFA:</t>
  </si>
  <si>
    <t>Land Area:</t>
  </si>
  <si>
    <t>Wall Type:</t>
  </si>
  <si>
    <t>Zoning:</t>
  </si>
  <si>
    <t>Frame Type:</t>
  </si>
  <si>
    <t>#Stories:</t>
  </si>
  <si>
    <t>Year Built:</t>
  </si>
  <si>
    <t>Condition:</t>
  </si>
  <si>
    <t>Last Yr. Rem.:</t>
  </si>
  <si>
    <t>Sale Notes:</t>
  </si>
  <si>
    <t>Information is subject to change upon further review by appraisal staff</t>
  </si>
  <si>
    <t>WD</t>
  </si>
  <si>
    <t>Average</t>
  </si>
  <si>
    <t>Office</t>
  </si>
  <si>
    <t>Steel</t>
  </si>
  <si>
    <t># Units:</t>
  </si>
  <si>
    <t>S.P. / Unit:</t>
  </si>
  <si>
    <t>209</t>
  </si>
  <si>
    <t>2011-001</t>
  </si>
  <si>
    <t>0709-301-0701-0</t>
  </si>
  <si>
    <t>406 Science Drive</t>
  </si>
  <si>
    <t>406 Science Drive Holdings LLC</t>
  </si>
  <si>
    <t>Buckingham Partners I LLC</t>
  </si>
  <si>
    <t>RPSM</t>
  </si>
  <si>
    <t>1989</t>
  </si>
  <si>
    <t>Conc/Glass</t>
  </si>
  <si>
    <t>The property was approximately 45% occupied at the time of sale.  Grubb &amp; Ellis/Oakbrook was the</t>
  </si>
  <si>
    <t>listing broker.</t>
  </si>
  <si>
    <t>2011-002</t>
  </si>
  <si>
    <t>C2</t>
  </si>
  <si>
    <t>1984</t>
  </si>
  <si>
    <t>C3L</t>
  </si>
  <si>
    <t>LC</t>
  </si>
  <si>
    <t>2011-003</t>
  </si>
  <si>
    <t>Wood</t>
  </si>
  <si>
    <t>Vinyl</t>
  </si>
  <si>
    <t>0235</t>
  </si>
  <si>
    <t>NA</t>
  </si>
  <si>
    <t>Condominium - Warehouse</t>
  </si>
  <si>
    <t>Norman &amp; Judith Muth</t>
  </si>
  <si>
    <t>TLC Associates LLC</t>
  </si>
  <si>
    <t>609 Post Rd</t>
  </si>
  <si>
    <t>0609-021-0305-5</t>
  </si>
  <si>
    <t>2011-004</t>
  </si>
  <si>
    <t>Sale is of right half of building pictured.  Sale price included standard features plus 2-tone paint,</t>
  </si>
  <si>
    <t xml:space="preserve"> 8 flourescent shop lights, 1 outside electricaloutlet and a larger overhead door.</t>
  </si>
  <si>
    <t>2011-005</t>
  </si>
  <si>
    <t>0709-324-1408-3</t>
  </si>
  <si>
    <t>4343 W Beltline Hwy</t>
  </si>
  <si>
    <t>HLM Holdings LLC</t>
  </si>
  <si>
    <t>DSS Holdings LLC</t>
  </si>
  <si>
    <t>207</t>
  </si>
  <si>
    <t>1978</t>
  </si>
  <si>
    <t>The property was for sale by owner.</t>
  </si>
  <si>
    <t>2011-006</t>
  </si>
  <si>
    <t>0709-224-0501-8</t>
  </si>
  <si>
    <t>1403 Regent Street</t>
  </si>
  <si>
    <t>Edwin J &amp; Julia M Johnson</t>
  </si>
  <si>
    <t>Roger Charly</t>
  </si>
  <si>
    <t>Shop - 1 Story</t>
  </si>
  <si>
    <t>299</t>
  </si>
  <si>
    <t>1935/1992</t>
  </si>
  <si>
    <t>Brick</t>
  </si>
  <si>
    <t>Wood/Conc</t>
  </si>
  <si>
    <t>The property was marketed through a realtor for approximately 9 months.  The property was a gas</t>
  </si>
  <si>
    <t>station converted to a beauty salon.  The DNR has signed off on remediation and no contamination</t>
  </si>
  <si>
    <t>exists.</t>
  </si>
  <si>
    <t>2011-007</t>
  </si>
  <si>
    <t>0709-323-0222-0</t>
  </si>
  <si>
    <t>4716 Verona Rd</t>
  </si>
  <si>
    <t>Supervalu Holdings Inc.</t>
  </si>
  <si>
    <t>Amerco Real Estate Company</t>
  </si>
  <si>
    <t>Grocery</t>
  </si>
  <si>
    <t>PUDSIP</t>
  </si>
  <si>
    <t>106</t>
  </si>
  <si>
    <t>2000</t>
  </si>
  <si>
    <t>Conc</t>
  </si>
  <si>
    <t xml:space="preserve">Sale included a vacant parcel 0223-8.  The property was previously a Cubs grocery store.  </t>
  </si>
  <si>
    <t>Owner intends to use property as a U-Haul storage warehouse.</t>
  </si>
  <si>
    <t>2011-008</t>
  </si>
  <si>
    <t>2011-009</t>
  </si>
  <si>
    <t>2011-010</t>
  </si>
  <si>
    <t>2011-011</t>
  </si>
  <si>
    <t>2011-012</t>
  </si>
  <si>
    <t>2011-014</t>
  </si>
  <si>
    <t>2011-015</t>
  </si>
  <si>
    <t>0710-064-3422-0</t>
  </si>
  <si>
    <t>2025 Atwood Avenue</t>
  </si>
  <si>
    <t>Contr. &amp; Gen. Laborers Un.</t>
  </si>
  <si>
    <t>Atwoodamoth LLC</t>
  </si>
  <si>
    <t>Offices</t>
  </si>
  <si>
    <t>FBrk</t>
  </si>
  <si>
    <t>Stl</t>
  </si>
  <si>
    <t>Sale through realtor.  Buyer states he paid a premium, in part due to the assumption that the parcel</t>
  </si>
  <si>
    <t>would be tax exempt the first year.   2,420 SF of the building is  below grade finished basement area.</t>
  </si>
  <si>
    <t>1946</t>
  </si>
  <si>
    <t>180 SF entry added in 1949.</t>
  </si>
  <si>
    <t>0709-312-0122-5</t>
  </si>
  <si>
    <t>1002 South Whitney Way</t>
  </si>
  <si>
    <t>Janumpalli Krishnaiah</t>
  </si>
  <si>
    <t>Morrison's Auto Inc.</t>
  </si>
  <si>
    <t>091</t>
  </si>
  <si>
    <t>1967</t>
  </si>
  <si>
    <t>CB</t>
  </si>
  <si>
    <t>0810-163-0505-6</t>
  </si>
  <si>
    <t>5802 Manufacturers Drive</t>
  </si>
  <si>
    <t>5802 Manufacturers Dr. LLC</t>
  </si>
  <si>
    <t>Condo - warehouse &amp; office</t>
  </si>
  <si>
    <t>N/A</t>
  </si>
  <si>
    <t>M1</t>
  </si>
  <si>
    <t>760</t>
  </si>
  <si>
    <t>2005</t>
  </si>
  <si>
    <t>Sale to owner of adjacent condominium units/condominium developer  after being on market for</t>
  </si>
  <si>
    <t>Gerard V. Hogan</t>
  </si>
  <si>
    <t xml:space="preserve">approximately one year.   </t>
  </si>
  <si>
    <t>Auto parts shop.  The property was purchased under a one year land contract.</t>
  </si>
  <si>
    <t>0710-211-0110-1</t>
  </si>
  <si>
    <t>2613 Seiferth Road</t>
  </si>
  <si>
    <t>J Hughes Properties LLC</t>
  </si>
  <si>
    <t>Warehouse &amp; offices</t>
  </si>
  <si>
    <t>410</t>
  </si>
  <si>
    <t>1972/1991</t>
  </si>
  <si>
    <t xml:space="preserve">Original 8,100 SF building constructed in 1972.  Added 4,050 SF in 1991.  2,600 SF office with </t>
  </si>
  <si>
    <t>mezzanine above.</t>
  </si>
  <si>
    <t>0709-223-1706-5</t>
  </si>
  <si>
    <t>1719 Monroe Street</t>
  </si>
  <si>
    <t>King Kona LLC</t>
  </si>
  <si>
    <t>30 South Main LLC</t>
  </si>
  <si>
    <t>Store 2 story</t>
  </si>
  <si>
    <t>289</t>
  </si>
  <si>
    <t>1987</t>
  </si>
  <si>
    <t>CB/Facebrick</t>
  </si>
  <si>
    <t>RStl</t>
  </si>
  <si>
    <t>0125</t>
  </si>
  <si>
    <t>Warehouse</t>
  </si>
  <si>
    <t>Get A Grip Properties LLC</t>
  </si>
  <si>
    <t>Chester, Ganse &amp;  Calvin LLC</t>
  </si>
  <si>
    <t>813 Post Rd</t>
  </si>
  <si>
    <t>0609-022-0903-5</t>
  </si>
  <si>
    <t>Buyer approached seller.</t>
  </si>
  <si>
    <t>at rear of lot.</t>
  </si>
  <si>
    <t>One-bedroom apartment on second floor. Off- street parking. Access from Park Street and alley</t>
  </si>
  <si>
    <t>Stucco/Brk</t>
  </si>
  <si>
    <t>Storefront &amp; Apartment</t>
  </si>
  <si>
    <t>Yishu Jiang</t>
  </si>
  <si>
    <t>Dante Viscarra</t>
  </si>
  <si>
    <t>1117 S Park St</t>
  </si>
  <si>
    <t>0709-262-0609-0</t>
  </si>
  <si>
    <t>2011-016</t>
  </si>
  <si>
    <t>0710-043-0922-7</t>
  </si>
  <si>
    <t>12 Dempsey Road</t>
  </si>
  <si>
    <t>Ecumenical Housing Corp.</t>
  </si>
  <si>
    <t>Dempsey Commons LLC</t>
  </si>
  <si>
    <t>Apartments - 25 units</t>
  </si>
  <si>
    <t>R5</t>
  </si>
  <si>
    <t>004</t>
  </si>
  <si>
    <t>1985</t>
  </si>
  <si>
    <t>Vinyl/FBrk</t>
  </si>
  <si>
    <t xml:space="preserve">14 - one bedroom/one bath and 11 - two bedroom/one bath units.  </t>
  </si>
  <si>
    <t>2011-017</t>
  </si>
  <si>
    <t>0710-153-0301-0</t>
  </si>
  <si>
    <t>4602/4604 Pflaum Road</t>
  </si>
  <si>
    <t>Circuit Electric Real Estate LLC</t>
  </si>
  <si>
    <t>Jussi &amp; Denise Hanson-Rautiainen</t>
  </si>
  <si>
    <t>1993</t>
  </si>
  <si>
    <t>Warehouse &amp; office</t>
  </si>
  <si>
    <t>Two buildings on lot.  One building contructed in 1993 has 1,250 square feet of office and 2,500</t>
  </si>
  <si>
    <t xml:space="preserve">square feet of warehouse.  The second building was constructed in 1997 and has 4, 080 square feet </t>
  </si>
  <si>
    <t>of warehouse.</t>
  </si>
  <si>
    <t>2011-018</t>
  </si>
  <si>
    <t>0708-251-0505-4</t>
  </si>
  <si>
    <t>6418 Normandy Lane</t>
  </si>
  <si>
    <t>Cornerstone of Madison LLC/Park Towne Dev. Corp.</t>
  </si>
  <si>
    <t>JSTaylor LLC</t>
  </si>
  <si>
    <t>1996</t>
  </si>
  <si>
    <t>Facebrick/Glass</t>
  </si>
  <si>
    <t>Sale also included part of 0507-0 land.</t>
  </si>
  <si>
    <t>The sale involved a building on leased land.  Both the land and building were sold to the grantee.  Two</t>
  </si>
  <si>
    <t>separate transactions were done.  The land was purchased for $481,900 and the improvements for $1,367,400.</t>
  </si>
  <si>
    <t>2011-019</t>
  </si>
  <si>
    <t>Fair</t>
  </si>
  <si>
    <t>2011-020</t>
  </si>
  <si>
    <t>0810-163-0102-0</t>
  </si>
  <si>
    <t>5718 Manufacturers Dr.</t>
  </si>
  <si>
    <t>Joe Schwarz Holdings LLC</t>
  </si>
  <si>
    <t>Loken Enterprises LLC</t>
  </si>
  <si>
    <t>2004</t>
  </si>
  <si>
    <t>1,689 square feet of finished area.   Property was listed through realtor.  Purchaser moved their</t>
  </si>
  <si>
    <t>business from the adjacent property.  After this purchase constructing an office addition and</t>
  </si>
  <si>
    <t>building out a portion of the warehouse area.</t>
  </si>
  <si>
    <t>Repair Garage</t>
  </si>
  <si>
    <t>Saint Vincent de Paul</t>
  </si>
  <si>
    <t>Bergstrom Cadillac</t>
  </si>
  <si>
    <t>1025 Jonathon Dr</t>
  </si>
  <si>
    <t>0709-353-0609-7</t>
  </si>
  <si>
    <t>2011-021</t>
  </si>
  <si>
    <t>Building vacant at sale.</t>
  </si>
  <si>
    <t xml:space="preserve">First floor has 12 enclosed parking spaces and lobby. Upper floors have four efficiency units, six </t>
  </si>
  <si>
    <t>0405</t>
  </si>
  <si>
    <t>Apartment - 15 units</t>
  </si>
  <si>
    <t>Park Central LLC</t>
  </si>
  <si>
    <t>Sheffield LLC</t>
  </si>
  <si>
    <t>406 E Wilson St</t>
  </si>
  <si>
    <t>0709-133-1818-9</t>
  </si>
  <si>
    <t>2011-022</t>
  </si>
  <si>
    <t>Seven units are two story with loft.</t>
  </si>
  <si>
    <t>one-bedroom units and three 2-bed/1 bath units and two 2-bed/2 bath units.</t>
  </si>
  <si>
    <t>2011-023</t>
  </si>
  <si>
    <t>0608-024-1314-0</t>
  </si>
  <si>
    <t>2938-2954 Cimarron Trail</t>
  </si>
  <si>
    <t>Estate of David W Alber</t>
  </si>
  <si>
    <t>Rock Apartments LLC</t>
  </si>
  <si>
    <t>PRD</t>
  </si>
  <si>
    <t>Apartment - 8 units</t>
  </si>
  <si>
    <t>R4</t>
  </si>
  <si>
    <t>Building was in need of repairs at time of sale according to buyer.  Property was marketed for 92 days.</t>
  </si>
  <si>
    <t>Asking price was $525,000.</t>
  </si>
  <si>
    <t>2011-024</t>
  </si>
  <si>
    <t>0710-153-0405-0</t>
  </si>
  <si>
    <t>4702 Helgesen Drive</t>
  </si>
  <si>
    <t>Plestina Services Inc.</t>
  </si>
  <si>
    <t>T &amp; G Helgesen LLC</t>
  </si>
  <si>
    <t>11/17/2011</t>
  </si>
  <si>
    <t>1991</t>
  </si>
  <si>
    <t>RStl/FBrk</t>
  </si>
  <si>
    <t>2011-025</t>
  </si>
  <si>
    <t>0809-361-2304-3</t>
  </si>
  <si>
    <t>1613 Troy Drive</t>
  </si>
  <si>
    <t>Patty Lane Associates</t>
  </si>
  <si>
    <t>Northpark Apartments LLC</t>
  </si>
  <si>
    <t>Apartments - 58 units</t>
  </si>
  <si>
    <t>Three apartment buildings and an 11-stall detached garage.  There are 12 efficiencies, 36 lofted</t>
  </si>
  <si>
    <t>one-bedroom/one-bath units and 10 two-bedroom units</t>
  </si>
  <si>
    <t>2011-026</t>
  </si>
  <si>
    <t>0708-154-0403-6</t>
  </si>
  <si>
    <t>801 Deming Way</t>
  </si>
  <si>
    <t>Capitol Deming Way LLC</t>
  </si>
  <si>
    <t>JK Partners LLC</t>
  </si>
  <si>
    <t>Wood/CB</t>
  </si>
  <si>
    <t>PE Stl</t>
  </si>
  <si>
    <t>Single tenant building with frontage on Deming Way and Excelsior Dr. Two story building on sloped</t>
  </si>
  <si>
    <t>lot.  Front and rear parking lots both at grade.  Lower level has finished offices, class room, break area.</t>
  </si>
  <si>
    <t>There is also 3,000 sqft+/- of storage area in the lower level.</t>
  </si>
  <si>
    <t>Condominium -warehouse</t>
  </si>
  <si>
    <t>Richard Schweers</t>
  </si>
  <si>
    <t>TL Associates LLC</t>
  </si>
  <si>
    <t>643 Post Road</t>
  </si>
  <si>
    <t>0609-021-0322-9</t>
  </si>
  <si>
    <t xml:space="preserve">Storage Shop USA - Post Road Condo Unit 643.  Sale is for half of building pictured.  </t>
  </si>
  <si>
    <t>Sale included standard features plus office finish and bathroom.</t>
  </si>
  <si>
    <t>2011-027</t>
  </si>
  <si>
    <t>Unit C3E in Union Transfer Condominium. First floor strorefront used as office space.</t>
  </si>
  <si>
    <t>Concrete</t>
  </si>
  <si>
    <t>0230</t>
  </si>
  <si>
    <t>Condominium - storefront</t>
  </si>
  <si>
    <t>QC</t>
  </si>
  <si>
    <t>Larry &amp; Marla Frank</t>
  </si>
  <si>
    <t>First Business Bank</t>
  </si>
  <si>
    <t>155 E Wilson St Unit C3E</t>
  </si>
  <si>
    <t>0709-242-1431-8</t>
  </si>
  <si>
    <t>2011-028</t>
  </si>
  <si>
    <t>Subject is located lower left first floor.</t>
  </si>
  <si>
    <t>2011-013</t>
  </si>
  <si>
    <t>2011-029</t>
  </si>
  <si>
    <t>0809-364-1009-4</t>
  </si>
  <si>
    <t>2110 N. Sherman Avenue</t>
  </si>
  <si>
    <t>Danny R. Martinson</t>
  </si>
  <si>
    <t>Cheng X. &amp; Manivan T. Vang</t>
  </si>
  <si>
    <t>C1</t>
  </si>
  <si>
    <t>205</t>
  </si>
  <si>
    <t>1960</t>
  </si>
  <si>
    <t>FBrk/CB</t>
  </si>
  <si>
    <t>Grantee purchased to relocated his business to this property.</t>
  </si>
  <si>
    <t>0609-052-0306-8</t>
  </si>
  <si>
    <t>2221-2301 Carling Drive</t>
  </si>
  <si>
    <t>Associated Bank, N.A.</t>
  </si>
  <si>
    <t>Xiping Zhou and Liping Mu</t>
  </si>
  <si>
    <t>Apartments - 16 Units</t>
  </si>
  <si>
    <t>1963/1965</t>
  </si>
  <si>
    <t>Two eight unit buildings with a unit mix of 1, 2  and 3 bedroom units.  Buildings need work according</t>
  </si>
  <si>
    <t>to MLS.</t>
  </si>
  <si>
    <t>0709-352-0318-6</t>
  </si>
  <si>
    <t>833 Hughes Place</t>
  </si>
  <si>
    <t>Early Childhood Learning Center Inc</t>
  </si>
  <si>
    <t>Amir F Jafarnajad</t>
  </si>
  <si>
    <t>Daycare</t>
  </si>
  <si>
    <t>Avg</t>
  </si>
  <si>
    <t>Property was exempt.</t>
  </si>
  <si>
    <t>0709-144-0601-6</t>
  </si>
  <si>
    <t>151 East Gorham Street</t>
  </si>
  <si>
    <t>Urban League of Greater Madison Inc</t>
  </si>
  <si>
    <t>PMM Management Services LLC</t>
  </si>
  <si>
    <t>House - commercial use</t>
  </si>
  <si>
    <t>HIS-MH</t>
  </si>
  <si>
    <t>412 &amp; 414 S Baldwin St</t>
  </si>
  <si>
    <t>James Montgomery</t>
  </si>
  <si>
    <t>Includes 0710-072-2923-2. Vacant lot. Properties were exempt. Building used as daycare.</t>
  </si>
  <si>
    <t>MLB</t>
  </si>
  <si>
    <t>0710-072-2924-0</t>
  </si>
  <si>
    <t>0709-222-3711-4</t>
  </si>
  <si>
    <t>11 N Allen St</t>
  </si>
  <si>
    <t>Regent Investments LLC</t>
  </si>
  <si>
    <t>Karl H and Christine M Lemmenes</t>
  </si>
  <si>
    <t>Apartment &amp; Store</t>
  </si>
  <si>
    <t>416</t>
  </si>
  <si>
    <t>1926</t>
  </si>
  <si>
    <t>2011-030</t>
  </si>
  <si>
    <t>Vault Services WI LLC</t>
  </si>
  <si>
    <t>2011-031</t>
  </si>
  <si>
    <t>0609-021-0201-5</t>
  </si>
  <si>
    <t>3201 Syene Rd</t>
  </si>
  <si>
    <t>Jump for Joy LLC</t>
  </si>
  <si>
    <t>E-Way Properties</t>
  </si>
  <si>
    <t>Warehouse &amp; Office</t>
  </si>
  <si>
    <t>1997</t>
  </si>
  <si>
    <t>R/Alum</t>
  </si>
  <si>
    <t>PE Steel</t>
  </si>
  <si>
    <t>Shifted from manufacturing.  Has 1,820 square feet of office space.</t>
  </si>
  <si>
    <t>2011-032</t>
  </si>
  <si>
    <t>0709-262-0718-9</t>
  </si>
  <si>
    <t>1033 S Park St</t>
  </si>
  <si>
    <t>Ave</t>
  </si>
  <si>
    <t>Storefront w/apartment</t>
  </si>
  <si>
    <t>Francisco Vazquez Vera</t>
  </si>
  <si>
    <t>North American Group of Companies Inc</t>
  </si>
  <si>
    <t>Original building built 1914, addition in 1982.  Sale recorded 5/2/2012 for unrecorded land contract</t>
  </si>
  <si>
    <t>from 1/1/2011.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</si>
</sst>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&quot;$&quot;#,##0"/>
    <numFmt numFmtId="166" formatCode="&quot;$&quot;#,##0.00"/>
    <numFmt numFmtId="167" formatCode="_(* #,##0_);_(* \(#,##0\);_(* &quot;-&quot;??_);_(@_)"/>
    <numFmt numFmtId="168" formatCode="_(&quot;$&quot;* #,##0_);_(&quot;$&quot;* \(#,##0\);_(&quot;$&quot;* &quot;-&quot;??_);_(@_)"/>
    <numFmt numFmtId="169" formatCode="0_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#,##0.0"/>
    <numFmt numFmtId="174" formatCode="#,##0.000"/>
    <numFmt numFmtId="175" formatCode="#,##0.0000"/>
    <numFmt numFmtId="176" formatCode="[$€-2]\ #,##0.00_);[Red]\([$€-2]\ #,##0.00\)"/>
  </numFmts>
  <fonts count="46">
    <font>
      <sz val="10"/>
      <name val="Arial"/>
      <family val="0"/>
    </font>
    <font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b/>
      <u val="single"/>
      <sz val="10"/>
      <name val="Times New Roman"/>
      <family val="1"/>
    </font>
    <font>
      <sz val="10"/>
      <name val="Times"/>
      <family val="1"/>
    </font>
    <font>
      <b/>
      <sz val="14"/>
      <name val="Times New Roman"/>
      <family val="1"/>
    </font>
    <font>
      <sz val="14"/>
      <name val="Arial"/>
      <family val="2"/>
    </font>
    <font>
      <b/>
      <sz val="12"/>
      <name val="Times New Roman"/>
      <family val="1"/>
    </font>
    <font>
      <sz val="8"/>
      <color indexed="8"/>
      <name val="Tahom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/>
    </xf>
    <xf numFmtId="166" fontId="2" fillId="0" borderId="0" xfId="0" applyNumberFormat="1" applyFont="1" applyAlignment="1">
      <alignment horizontal="right"/>
    </xf>
    <xf numFmtId="166" fontId="2" fillId="0" borderId="0" xfId="44" applyNumberFormat="1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left"/>
    </xf>
    <xf numFmtId="49" fontId="3" fillId="0" borderId="0" xfId="0" applyNumberFormat="1" applyFont="1" applyAlignment="1">
      <alignment/>
    </xf>
    <xf numFmtId="166" fontId="2" fillId="0" borderId="10" xfId="0" applyNumberFormat="1" applyFont="1" applyBorder="1" applyAlignment="1">
      <alignment horizontal="right"/>
    </xf>
    <xf numFmtId="166" fontId="2" fillId="0" borderId="11" xfId="44" applyNumberFormat="1" applyFont="1" applyBorder="1" applyAlignment="1">
      <alignment/>
    </xf>
    <xf numFmtId="165" fontId="2" fillId="0" borderId="0" xfId="44" applyNumberFormat="1" applyFont="1" applyAlignment="1">
      <alignment/>
    </xf>
    <xf numFmtId="166" fontId="2" fillId="0" borderId="0" xfId="0" applyNumberFormat="1" applyFont="1" applyBorder="1" applyAlignment="1">
      <alignment horizontal="right"/>
    </xf>
    <xf numFmtId="166" fontId="2" fillId="0" borderId="12" xfId="44" applyNumberFormat="1" applyFont="1" applyBorder="1" applyAlignment="1">
      <alignment/>
    </xf>
    <xf numFmtId="49" fontId="5" fillId="0" borderId="0" xfId="0" applyNumberFormat="1" applyFont="1" applyAlignment="1">
      <alignment/>
    </xf>
    <xf numFmtId="165" fontId="2" fillId="0" borderId="13" xfId="44" applyNumberFormat="1" applyFont="1" applyBorder="1" applyAlignment="1">
      <alignment horizontal="right"/>
    </xf>
    <xf numFmtId="0" fontId="2" fillId="0" borderId="14" xfId="0" applyFont="1" applyBorder="1" applyAlignment="1">
      <alignment/>
    </xf>
    <xf numFmtId="49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/>
    </xf>
    <xf numFmtId="166" fontId="4" fillId="0" borderId="0" xfId="0" applyNumberFormat="1" applyFont="1" applyAlignment="1">
      <alignment horizontal="right"/>
    </xf>
    <xf numFmtId="166" fontId="4" fillId="0" borderId="0" xfId="44" applyNumberFormat="1" applyFont="1" applyAlignment="1">
      <alignment/>
    </xf>
    <xf numFmtId="0" fontId="4" fillId="0" borderId="0" xfId="0" applyFont="1" applyAlignment="1">
      <alignment horizontal="center"/>
    </xf>
    <xf numFmtId="165" fontId="4" fillId="0" borderId="0" xfId="44" applyNumberFormat="1" applyFont="1" applyAlignment="1">
      <alignment horizontal="center"/>
    </xf>
    <xf numFmtId="49" fontId="6" fillId="0" borderId="0" xfId="0" applyNumberFormat="1" applyFont="1" applyAlignment="1">
      <alignment/>
    </xf>
    <xf numFmtId="49" fontId="6" fillId="0" borderId="0" xfId="0" applyNumberFormat="1" applyFont="1" applyAlignment="1">
      <alignment horizontal="center"/>
    </xf>
    <xf numFmtId="166" fontId="6" fillId="0" borderId="0" xfId="0" applyNumberFormat="1" applyFont="1" applyAlignment="1">
      <alignment horizontal="right"/>
    </xf>
    <xf numFmtId="166" fontId="6" fillId="0" borderId="0" xfId="44" applyNumberFormat="1" applyFont="1" applyAlignment="1">
      <alignment horizontal="center"/>
    </xf>
    <xf numFmtId="0" fontId="6" fillId="0" borderId="0" xfId="0" applyFont="1" applyAlignment="1">
      <alignment horizontal="center"/>
    </xf>
    <xf numFmtId="165" fontId="6" fillId="0" borderId="0" xfId="44" applyNumberFormat="1" applyFont="1" applyAlignment="1">
      <alignment horizontal="center"/>
    </xf>
    <xf numFmtId="49" fontId="6" fillId="0" borderId="0" xfId="0" applyNumberFormat="1" applyFont="1" applyAlignment="1">
      <alignment horizontal="right"/>
    </xf>
    <xf numFmtId="166" fontId="6" fillId="0" borderId="0" xfId="0" applyNumberFormat="1" applyFont="1" applyAlignment="1">
      <alignment/>
    </xf>
    <xf numFmtId="165" fontId="6" fillId="0" borderId="0" xfId="0" applyNumberFormat="1" applyFont="1" applyAlignment="1">
      <alignment/>
    </xf>
    <xf numFmtId="49" fontId="6" fillId="0" borderId="0" xfId="0" applyNumberFormat="1" applyFont="1" applyAlignment="1">
      <alignment horizontal="left"/>
    </xf>
    <xf numFmtId="49" fontId="2" fillId="0" borderId="0" xfId="0" applyNumberFormat="1" applyFont="1" applyAlignment="1" quotePrefix="1">
      <alignment/>
    </xf>
    <xf numFmtId="44" fontId="2" fillId="0" borderId="0" xfId="44" applyFont="1" applyAlignment="1">
      <alignment/>
    </xf>
    <xf numFmtId="0" fontId="2" fillId="0" borderId="0" xfId="0" applyFont="1" applyAlignment="1">
      <alignment horizontal="left"/>
    </xf>
    <xf numFmtId="6" fontId="2" fillId="0" borderId="0" xfId="0" applyNumberFormat="1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 applyProtection="1">
      <alignment horizontal="left"/>
      <protection locked="0"/>
    </xf>
    <xf numFmtId="169" fontId="2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6" fontId="2" fillId="0" borderId="0" xfId="0" applyNumberFormat="1" applyFont="1" applyAlignment="1">
      <alignment horizontal="left"/>
    </xf>
    <xf numFmtId="14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15" xfId="0" applyFont="1" applyBorder="1" applyAlignment="1">
      <alignment/>
    </xf>
    <xf numFmtId="0" fontId="3" fillId="0" borderId="15" xfId="0" applyFont="1" applyBorder="1" applyAlignment="1">
      <alignment/>
    </xf>
    <xf numFmtId="0" fontId="10" fillId="0" borderId="0" xfId="0" applyFont="1" applyAlignment="1">
      <alignment/>
    </xf>
    <xf numFmtId="49" fontId="3" fillId="0" borderId="0" xfId="0" applyNumberFormat="1" applyFont="1" applyAlignment="1">
      <alignment horizontal="right"/>
    </xf>
    <xf numFmtId="164" fontId="3" fillId="0" borderId="0" xfId="0" applyNumberFormat="1" applyFont="1" applyBorder="1" applyAlignment="1" applyProtection="1">
      <alignment horizontal="right"/>
      <protection/>
    </xf>
    <xf numFmtId="6" fontId="3" fillId="0" borderId="0" xfId="0" applyNumberFormat="1" applyFont="1" applyAlignment="1">
      <alignment horizontal="right"/>
    </xf>
    <xf numFmtId="0" fontId="3" fillId="0" borderId="0" xfId="0" applyNumberFormat="1" applyFont="1" applyBorder="1" applyAlignment="1" applyProtection="1">
      <alignment horizontal="right"/>
      <protection/>
    </xf>
    <xf numFmtId="0" fontId="3" fillId="0" borderId="0" xfId="0" applyNumberFormat="1" applyFont="1" applyAlignment="1">
      <alignment horizontal="right"/>
    </xf>
    <xf numFmtId="166" fontId="3" fillId="0" borderId="0" xfId="0" applyNumberFormat="1" applyFont="1" applyAlignment="1">
      <alignment/>
    </xf>
    <xf numFmtId="165" fontId="3" fillId="0" borderId="0" xfId="0" applyNumberFormat="1" applyFont="1" applyBorder="1" applyAlignment="1" applyProtection="1">
      <alignment horizontal="right"/>
      <protection/>
    </xf>
    <xf numFmtId="3" fontId="3" fillId="0" borderId="0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left"/>
      <protection/>
    </xf>
    <xf numFmtId="0" fontId="0" fillId="0" borderId="15" xfId="0" applyBorder="1" applyAlignment="1">
      <alignment/>
    </xf>
    <xf numFmtId="0" fontId="3" fillId="0" borderId="0" xfId="0" applyNumberFormat="1" applyFont="1" applyBorder="1" applyAlignment="1" applyProtection="1">
      <alignment horizontal="left"/>
      <protection/>
    </xf>
    <xf numFmtId="1" fontId="2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1" fontId="2" fillId="0" borderId="0" xfId="0" applyNumberFormat="1" applyFont="1" applyAlignment="1" applyProtection="1">
      <alignment horizontal="center"/>
      <protection locked="0"/>
    </xf>
    <xf numFmtId="165" fontId="2" fillId="0" borderId="0" xfId="0" applyNumberFormat="1" applyFont="1" applyAlignment="1" applyProtection="1">
      <alignment horizontal="right"/>
      <protection locked="0"/>
    </xf>
    <xf numFmtId="3" fontId="2" fillId="0" borderId="0" xfId="0" applyNumberFormat="1" applyFont="1" applyAlignment="1" applyProtection="1">
      <alignment horizontal="right"/>
      <protection locked="0"/>
    </xf>
    <xf numFmtId="49" fontId="2" fillId="0" borderId="0" xfId="0" applyNumberFormat="1" applyFont="1" applyAlignment="1" quotePrefix="1">
      <alignment horizontal="left"/>
    </xf>
    <xf numFmtId="0" fontId="2" fillId="0" borderId="0" xfId="0" applyFont="1" applyAlignment="1" applyProtection="1" quotePrefix="1">
      <alignment horizontal="left"/>
      <protection locked="0"/>
    </xf>
    <xf numFmtId="0" fontId="11" fillId="0" borderId="0" xfId="0" applyFont="1" applyAlignment="1">
      <alignment horizontal="left" vertical="top"/>
    </xf>
    <xf numFmtId="165" fontId="2" fillId="0" borderId="0" xfId="44" applyNumberFormat="1" applyFont="1" applyAlignment="1">
      <alignment horizontal="center"/>
    </xf>
    <xf numFmtId="3" fontId="2" fillId="0" borderId="0" xfId="0" applyNumberFormat="1" applyFont="1" applyAlignment="1" applyProtection="1">
      <alignment/>
      <protection locked="0"/>
    </xf>
    <xf numFmtId="3" fontId="2" fillId="0" borderId="0" xfId="42" applyNumberFormat="1" applyFont="1" applyAlignment="1">
      <alignment/>
    </xf>
    <xf numFmtId="3" fontId="2" fillId="0" borderId="0" xfId="0" applyNumberFormat="1" applyFont="1" applyAlignment="1">
      <alignment/>
    </xf>
    <xf numFmtId="3" fontId="4" fillId="0" borderId="0" xfId="42" applyNumberFormat="1" applyFont="1" applyAlignment="1">
      <alignment/>
    </xf>
    <xf numFmtId="3" fontId="6" fillId="0" borderId="0" xfId="42" applyNumberFormat="1" applyFont="1" applyAlignment="1">
      <alignment/>
    </xf>
    <xf numFmtId="3" fontId="6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3" fontId="4" fillId="0" borderId="16" xfId="0" applyNumberFormat="1" applyFont="1" applyBorder="1" applyAlignment="1">
      <alignment horizontal="right"/>
    </xf>
    <xf numFmtId="3" fontId="2" fillId="0" borderId="17" xfId="0" applyNumberFormat="1" applyFont="1" applyBorder="1" applyAlignment="1">
      <alignment horizontal="right"/>
    </xf>
    <xf numFmtId="3" fontId="2" fillId="0" borderId="18" xfId="0" applyNumberFormat="1" applyFont="1" applyBorder="1" applyAlignment="1">
      <alignment horizontal="right"/>
    </xf>
    <xf numFmtId="3" fontId="4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right"/>
    </xf>
    <xf numFmtId="3" fontId="2" fillId="0" borderId="0" xfId="42" applyNumberFormat="1" applyFont="1" applyAlignment="1">
      <alignment horizontal="right"/>
    </xf>
    <xf numFmtId="3" fontId="4" fillId="0" borderId="0" xfId="42" applyNumberFormat="1" applyFont="1" applyAlignment="1">
      <alignment horizontal="right"/>
    </xf>
    <xf numFmtId="3" fontId="6" fillId="0" borderId="0" xfId="42" applyNumberFormat="1" applyFont="1" applyAlignment="1">
      <alignment horizontal="right"/>
    </xf>
    <xf numFmtId="165" fontId="2" fillId="0" borderId="0" xfId="0" applyNumberFormat="1" applyFont="1" applyAlignment="1">
      <alignment horizontal="right"/>
    </xf>
    <xf numFmtId="165" fontId="4" fillId="0" borderId="0" xfId="0" applyNumberFormat="1" applyFont="1" applyAlignment="1">
      <alignment horizontal="right"/>
    </xf>
    <xf numFmtId="165" fontId="6" fillId="0" borderId="0" xfId="0" applyNumberFormat="1" applyFont="1" applyAlignment="1">
      <alignment horizontal="right"/>
    </xf>
    <xf numFmtId="14" fontId="2" fillId="0" borderId="0" xfId="0" applyNumberFormat="1" applyFont="1" applyAlignment="1">
      <alignment horizontal="right"/>
    </xf>
    <xf numFmtId="14" fontId="4" fillId="0" borderId="0" xfId="0" applyNumberFormat="1" applyFont="1" applyAlignment="1">
      <alignment horizontal="right"/>
    </xf>
    <xf numFmtId="14" fontId="6" fillId="0" borderId="0" xfId="0" applyNumberFormat="1" applyFont="1" applyAlignment="1">
      <alignment horizontal="right"/>
    </xf>
    <xf numFmtId="14" fontId="2" fillId="0" borderId="0" xfId="0" applyNumberFormat="1" applyFont="1" applyAlignment="1" quotePrefix="1">
      <alignment horizontal="right"/>
    </xf>
    <xf numFmtId="0" fontId="2" fillId="0" borderId="0" xfId="0" applyFont="1" applyAlignment="1">
      <alignment horizontal="right"/>
    </xf>
    <xf numFmtId="3" fontId="2" fillId="0" borderId="10" xfId="42" applyNumberFormat="1" applyFont="1" applyBorder="1" applyAlignment="1">
      <alignment horizontal="left"/>
    </xf>
    <xf numFmtId="3" fontId="2" fillId="0" borderId="0" xfId="42" applyNumberFormat="1" applyFont="1" applyBorder="1" applyAlignment="1">
      <alignment horizontal="left"/>
    </xf>
    <xf numFmtId="3" fontId="2" fillId="0" borderId="13" xfId="42" applyNumberFormat="1" applyFont="1" applyBorder="1" applyAlignment="1">
      <alignment horizontal="left"/>
    </xf>
    <xf numFmtId="3" fontId="2" fillId="0" borderId="0" xfId="0" applyNumberFormat="1" applyFont="1" applyAlignment="1" applyProtection="1" quotePrefix="1">
      <alignment horizontal="right"/>
      <protection locked="0"/>
    </xf>
    <xf numFmtId="49" fontId="2" fillId="0" borderId="0" xfId="0" applyNumberFormat="1" applyFont="1" applyAlignment="1" applyProtection="1">
      <alignment horizontal="center"/>
      <protection locked="0"/>
    </xf>
    <xf numFmtId="1" fontId="4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2" fillId="0" borderId="0" xfId="0" applyFont="1" applyAlignment="1" quotePrefix="1">
      <alignment/>
    </xf>
    <xf numFmtId="164" fontId="2" fillId="0" borderId="0" xfId="0" applyNumberFormat="1" applyFont="1" applyAlignment="1">
      <alignment horizontal="center"/>
    </xf>
    <xf numFmtId="165" fontId="2" fillId="0" borderId="0" xfId="0" applyNumberFormat="1" applyFont="1" applyAlignment="1">
      <alignment/>
    </xf>
    <xf numFmtId="167" fontId="2" fillId="0" borderId="0" xfId="42" applyNumberFormat="1" applyFont="1" applyAlignment="1">
      <alignment horizontal="right"/>
    </xf>
    <xf numFmtId="1" fontId="2" fillId="0" borderId="0" xfId="0" applyNumberFormat="1" applyFont="1" applyAlignment="1">
      <alignment horizontal="left"/>
    </xf>
    <xf numFmtId="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justify"/>
    </xf>
    <xf numFmtId="0" fontId="2" fillId="0" borderId="0" xfId="0" applyFont="1" applyAlignment="1" quotePrefix="1">
      <alignment horizontal="center"/>
    </xf>
    <xf numFmtId="0" fontId="0" fillId="0" borderId="19" xfId="0" applyBorder="1" applyAlignment="1">
      <alignment/>
    </xf>
    <xf numFmtId="0" fontId="2" fillId="0" borderId="0" xfId="0" applyFont="1" applyAlignment="1" applyProtection="1" quotePrefix="1">
      <alignment/>
      <protection locked="0"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10" fillId="0" borderId="15" xfId="0" applyFont="1" applyBorder="1" applyAlignment="1">
      <alignment horizontal="right"/>
    </xf>
    <xf numFmtId="0" fontId="0" fillId="0" borderId="15" xfId="0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142875</xdr:colOff>
      <xdr:row>27</xdr:row>
      <xdr:rowOff>19050</xdr:rowOff>
    </xdr:from>
    <xdr:to>
      <xdr:col>4</xdr:col>
      <xdr:colOff>1076325</xdr:colOff>
      <xdr:row>45</xdr:row>
      <xdr:rowOff>133350</xdr:rowOff>
    </xdr:to>
    <xdr:pic>
      <xdr:nvPicPr>
        <xdr:cNvPr id="1" name="Picture 3" descr="0709-262-0718-9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5476875"/>
          <a:ext cx="4210050" cy="3028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26"/>
  <sheetViews>
    <sheetView showZeros="0" tabSelected="1" zoomScalePageLayoutView="0" workbookViewId="0" topLeftCell="A1">
      <pane ySplit="9" topLeftCell="A25" activePane="bottomLeft" state="frozen"/>
      <selection pane="topLeft" activeCell="A1" sqref="A1"/>
      <selection pane="bottomLeft" activeCell="AD41" sqref="AD41"/>
    </sheetView>
  </sheetViews>
  <sheetFormatPr defaultColWidth="9.140625" defaultRowHeight="12.75"/>
  <cols>
    <col min="1" max="1" width="8.57421875" style="3" customWidth="1"/>
    <col min="2" max="2" width="6.28125" style="62" customWidth="1"/>
    <col min="3" max="3" width="15.421875" style="3" customWidth="1"/>
    <col min="4" max="4" width="20.421875" style="3" bestFit="1" customWidth="1"/>
    <col min="5" max="5" width="36.140625" style="3" bestFit="1" customWidth="1"/>
    <col min="6" max="6" width="27.28125" style="3" bestFit="1" customWidth="1"/>
    <col min="7" max="7" width="9.8515625" style="62" customWidth="1"/>
    <col min="8" max="8" width="5.00390625" style="2" customWidth="1"/>
    <col min="9" max="9" width="10.140625" style="89" bestFit="1" customWidth="1"/>
    <col min="10" max="10" width="10.28125" style="86" customWidth="1"/>
    <col min="11" max="11" width="23.140625" style="3" bestFit="1" customWidth="1"/>
    <col min="12" max="12" width="7.7109375" style="77" bestFit="1" customWidth="1"/>
    <col min="13" max="13" width="8.7109375" style="4" customWidth="1"/>
    <col min="14" max="14" width="7.7109375" style="83" bestFit="1" customWidth="1"/>
    <col min="15" max="15" width="9.140625" style="5" customWidth="1"/>
    <col min="16" max="16" width="5.421875" style="6" customWidth="1"/>
    <col min="17" max="17" width="8.421875" style="12" bestFit="1" customWidth="1"/>
    <col min="18" max="18" width="9.00390625" style="72" bestFit="1" customWidth="1"/>
    <col min="19" max="19" width="14.57421875" style="2" bestFit="1" customWidth="1"/>
    <col min="20" max="20" width="5.8515625" style="2" customWidth="1"/>
    <col min="21" max="21" width="8.57421875" style="2" bestFit="1" customWidth="1"/>
    <col min="22" max="22" width="8.421875" style="2" bestFit="1" customWidth="1"/>
    <col min="23" max="23" width="8.57421875" style="2" bestFit="1" customWidth="1"/>
    <col min="24" max="24" width="10.57421875" style="8" customWidth="1"/>
    <col min="25" max="25" width="7.421875" style="8" bestFit="1" customWidth="1"/>
    <col min="26" max="26" width="4.140625" style="62" customWidth="1"/>
    <col min="27" max="27" width="4.7109375" style="3" customWidth="1"/>
    <col min="28" max="28" width="76.421875" style="3" customWidth="1"/>
    <col min="29" max="29" width="76.8515625" style="3" bestFit="1" customWidth="1"/>
    <col min="30" max="30" width="75.421875" style="3" bestFit="1" customWidth="1"/>
    <col min="31" max="31" width="73.8515625" style="3" bestFit="1" customWidth="1"/>
    <col min="32" max="16384" width="9.140625" style="7" customWidth="1"/>
  </cols>
  <sheetData>
    <row r="1" spans="1:17" ht="18.75">
      <c r="A1" s="1" t="s">
        <v>0</v>
      </c>
      <c r="Q1" s="7"/>
    </row>
    <row r="2" spans="1:18" ht="15.75">
      <c r="A2" s="9" t="s">
        <v>1</v>
      </c>
      <c r="L2" s="78" t="s">
        <v>2</v>
      </c>
      <c r="M2" s="10" t="s">
        <v>3</v>
      </c>
      <c r="N2" s="94" t="s">
        <v>4</v>
      </c>
      <c r="O2" s="11"/>
      <c r="R2" s="73"/>
    </row>
    <row r="3" spans="1:15" ht="12.75">
      <c r="A3" s="7" t="s">
        <v>108</v>
      </c>
      <c r="L3" s="79"/>
      <c r="M3" s="13" t="s">
        <v>5</v>
      </c>
      <c r="N3" s="95" t="s">
        <v>6</v>
      </c>
      <c r="O3" s="14"/>
    </row>
    <row r="4" spans="1:17" ht="12.75">
      <c r="A4" s="15"/>
      <c r="L4" s="79"/>
      <c r="M4" s="13" t="s">
        <v>7</v>
      </c>
      <c r="N4" s="95" t="s">
        <v>8</v>
      </c>
      <c r="O4" s="14"/>
      <c r="Q4" s="7"/>
    </row>
    <row r="5" spans="1:17" ht="12.75">
      <c r="A5" s="15"/>
      <c r="L5" s="80"/>
      <c r="M5" s="16" t="s">
        <v>9</v>
      </c>
      <c r="N5" s="96" t="s">
        <v>10</v>
      </c>
      <c r="O5" s="17"/>
      <c r="Q5" s="7"/>
    </row>
    <row r="7" spans="7:26" ht="12.75">
      <c r="G7" s="99" t="s">
        <v>11</v>
      </c>
      <c r="I7" s="90" t="s">
        <v>12</v>
      </c>
      <c r="J7" s="87" t="s">
        <v>12</v>
      </c>
      <c r="K7" s="19"/>
      <c r="L7" s="81"/>
      <c r="M7" s="20"/>
      <c r="N7" s="84"/>
      <c r="O7" s="21"/>
      <c r="P7" s="22" t="s">
        <v>13</v>
      </c>
      <c r="Q7" s="23" t="s">
        <v>14</v>
      </c>
      <c r="R7" s="74" t="s">
        <v>15</v>
      </c>
      <c r="S7" s="18"/>
      <c r="T7" s="18" t="s">
        <v>16</v>
      </c>
      <c r="U7" s="18"/>
      <c r="V7" s="18" t="s">
        <v>17</v>
      </c>
      <c r="W7" s="18" t="s">
        <v>18</v>
      </c>
      <c r="X7" s="18" t="s">
        <v>19</v>
      </c>
      <c r="Y7" s="18" t="s">
        <v>20</v>
      </c>
      <c r="Z7" s="62" t="s">
        <v>13</v>
      </c>
    </row>
    <row r="8" spans="1:31" ht="12.75">
      <c r="A8" s="24" t="s">
        <v>21</v>
      </c>
      <c r="B8" s="63" t="s">
        <v>22</v>
      </c>
      <c r="C8" s="24" t="s">
        <v>23</v>
      </c>
      <c r="D8" s="24" t="s">
        <v>24</v>
      </c>
      <c r="E8" s="24" t="s">
        <v>25</v>
      </c>
      <c r="F8" s="24" t="s">
        <v>26</v>
      </c>
      <c r="G8" s="63" t="s">
        <v>27</v>
      </c>
      <c r="H8" s="25" t="s">
        <v>28</v>
      </c>
      <c r="I8" s="91" t="s">
        <v>29</v>
      </c>
      <c r="J8" s="88" t="s">
        <v>30</v>
      </c>
      <c r="K8" s="25" t="s">
        <v>31</v>
      </c>
      <c r="L8" s="82" t="s">
        <v>32</v>
      </c>
      <c r="M8" s="26" t="s">
        <v>33</v>
      </c>
      <c r="N8" s="85" t="s">
        <v>34</v>
      </c>
      <c r="O8" s="27" t="s">
        <v>35</v>
      </c>
      <c r="P8" s="28" t="s">
        <v>36</v>
      </c>
      <c r="Q8" s="29" t="s">
        <v>37</v>
      </c>
      <c r="R8" s="75" t="s">
        <v>38</v>
      </c>
      <c r="S8" s="25" t="s">
        <v>39</v>
      </c>
      <c r="T8" s="25" t="s">
        <v>40</v>
      </c>
      <c r="U8" s="25" t="s">
        <v>41</v>
      </c>
      <c r="V8" s="25" t="s">
        <v>42</v>
      </c>
      <c r="W8" s="25" t="s">
        <v>43</v>
      </c>
      <c r="X8" s="25" t="s">
        <v>44</v>
      </c>
      <c r="Y8" s="25" t="s">
        <v>45</v>
      </c>
      <c r="Z8" s="63" t="s">
        <v>46</v>
      </c>
      <c r="AB8" s="25" t="s">
        <v>47</v>
      </c>
      <c r="AC8" s="25" t="s">
        <v>48</v>
      </c>
      <c r="AD8" s="25" t="s">
        <v>49</v>
      </c>
      <c r="AE8" s="25" t="s">
        <v>50</v>
      </c>
    </row>
    <row r="9" spans="1:31" ht="1.5" customHeight="1">
      <c r="A9" s="24" t="s">
        <v>51</v>
      </c>
      <c r="B9" s="63" t="s">
        <v>52</v>
      </c>
      <c r="C9" s="24" t="s">
        <v>53</v>
      </c>
      <c r="D9" s="24" t="s">
        <v>54</v>
      </c>
      <c r="E9" s="24" t="s">
        <v>55</v>
      </c>
      <c r="F9" s="24" t="s">
        <v>56</v>
      </c>
      <c r="G9" s="63" t="s">
        <v>57</v>
      </c>
      <c r="H9" s="25" t="s">
        <v>58</v>
      </c>
      <c r="I9" s="91" t="s">
        <v>59</v>
      </c>
      <c r="J9" s="88" t="s">
        <v>60</v>
      </c>
      <c r="K9" s="24" t="s">
        <v>61</v>
      </c>
      <c r="L9" s="82" t="s">
        <v>62</v>
      </c>
      <c r="M9" s="30" t="s">
        <v>63</v>
      </c>
      <c r="N9" s="82" t="s">
        <v>64</v>
      </c>
      <c r="O9" s="31" t="s">
        <v>65</v>
      </c>
      <c r="P9" s="25" t="s">
        <v>66</v>
      </c>
      <c r="Q9" s="32" t="s">
        <v>67</v>
      </c>
      <c r="R9" s="76" t="s">
        <v>68</v>
      </c>
      <c r="S9" s="25" t="s">
        <v>69</v>
      </c>
      <c r="T9" s="25" t="s">
        <v>70</v>
      </c>
      <c r="U9" s="25" t="s">
        <v>71</v>
      </c>
      <c r="V9" s="25" t="s">
        <v>72</v>
      </c>
      <c r="W9" s="25" t="s">
        <v>73</v>
      </c>
      <c r="X9" s="33" t="s">
        <v>74</v>
      </c>
      <c r="Y9" s="33" t="s">
        <v>75</v>
      </c>
      <c r="Z9" s="63" t="s">
        <v>76</v>
      </c>
      <c r="AA9" s="24" t="s">
        <v>77</v>
      </c>
      <c r="AB9" s="24" t="s">
        <v>78</v>
      </c>
      <c r="AC9" s="24" t="s">
        <v>79</v>
      </c>
      <c r="AD9" s="24" t="s">
        <v>80</v>
      </c>
      <c r="AE9" s="24" t="s">
        <v>81</v>
      </c>
    </row>
    <row r="10" spans="1:30" ht="12.75" customHeight="1">
      <c r="A10" s="3" t="s">
        <v>116</v>
      </c>
      <c r="B10" s="62">
        <v>9922</v>
      </c>
      <c r="C10" s="7" t="s">
        <v>117</v>
      </c>
      <c r="D10" s="7" t="s">
        <v>118</v>
      </c>
      <c r="E10" s="7" t="s">
        <v>119</v>
      </c>
      <c r="F10" s="7" t="s">
        <v>120</v>
      </c>
      <c r="G10" s="62">
        <v>4732818</v>
      </c>
      <c r="H10" s="6" t="s">
        <v>109</v>
      </c>
      <c r="I10" s="89">
        <v>40548</v>
      </c>
      <c r="J10" s="86">
        <v>2484000</v>
      </c>
      <c r="K10" s="7" t="s">
        <v>111</v>
      </c>
      <c r="L10" s="77">
        <v>56092</v>
      </c>
      <c r="M10" s="35">
        <f>J10/L10</f>
        <v>44.28438993082793</v>
      </c>
      <c r="N10" s="83">
        <v>58952</v>
      </c>
      <c r="O10" s="35">
        <f>J10/N10</f>
        <v>42.13597503053332</v>
      </c>
      <c r="R10" s="72">
        <v>236659</v>
      </c>
      <c r="S10" s="6" t="s">
        <v>121</v>
      </c>
      <c r="T10" s="2" t="s">
        <v>115</v>
      </c>
      <c r="U10" s="6" t="s">
        <v>110</v>
      </c>
      <c r="V10" s="2" t="s">
        <v>122</v>
      </c>
      <c r="W10" s="6"/>
      <c r="X10" s="36" t="s">
        <v>123</v>
      </c>
      <c r="Y10" s="36" t="s">
        <v>112</v>
      </c>
      <c r="Z10" s="62">
        <v>4</v>
      </c>
      <c r="AA10" s="7"/>
      <c r="AB10" s="3" t="s">
        <v>124</v>
      </c>
      <c r="AC10" s="7" t="s">
        <v>125</v>
      </c>
      <c r="AD10" s="7"/>
    </row>
    <row r="11" spans="1:31" ht="12.75">
      <c r="A11" s="3" t="s">
        <v>126</v>
      </c>
      <c r="B11" s="62">
        <v>9935</v>
      </c>
      <c r="C11" s="7" t="s">
        <v>386</v>
      </c>
      <c r="D11" s="7" t="s">
        <v>387</v>
      </c>
      <c r="E11" s="7" t="s">
        <v>388</v>
      </c>
      <c r="F11" s="7" t="s">
        <v>389</v>
      </c>
      <c r="G11" s="6">
        <v>4829569</v>
      </c>
      <c r="H11" s="6" t="s">
        <v>109</v>
      </c>
      <c r="I11" s="92">
        <v>40907</v>
      </c>
      <c r="J11" s="86">
        <v>325600</v>
      </c>
      <c r="K11" s="7" t="s">
        <v>390</v>
      </c>
      <c r="L11" s="77">
        <v>3164</v>
      </c>
      <c r="M11" s="35">
        <f>J11/L11</f>
        <v>102.90771175726928</v>
      </c>
      <c r="N11" s="83">
        <v>4845</v>
      </c>
      <c r="O11" s="35">
        <f>J11/N11</f>
        <v>67.20330237358101</v>
      </c>
      <c r="R11" s="72">
        <v>6534</v>
      </c>
      <c r="S11" s="6" t="s">
        <v>391</v>
      </c>
      <c r="T11" s="6">
        <v>850</v>
      </c>
      <c r="U11" s="6" t="s">
        <v>384</v>
      </c>
      <c r="V11" s="6">
        <v>1880</v>
      </c>
      <c r="W11" s="6"/>
      <c r="X11" s="36" t="s">
        <v>160</v>
      </c>
      <c r="Y11" s="36" t="s">
        <v>132</v>
      </c>
      <c r="Z11" s="62">
        <v>2</v>
      </c>
      <c r="AA11" s="7"/>
      <c r="AB11" s="7" t="s">
        <v>385</v>
      </c>
      <c r="AC11" s="7"/>
      <c r="AD11" s="7"/>
      <c r="AE11" s="7"/>
    </row>
    <row r="12" spans="1:31" ht="12.75" customHeight="1">
      <c r="A12" s="3" t="s">
        <v>131</v>
      </c>
      <c r="B12" s="62">
        <v>9937</v>
      </c>
      <c r="C12" s="7" t="s">
        <v>396</v>
      </c>
      <c r="D12" s="7" t="s">
        <v>392</v>
      </c>
      <c r="E12" s="7" t="s">
        <v>289</v>
      </c>
      <c r="F12" s="7" t="s">
        <v>393</v>
      </c>
      <c r="G12" s="6">
        <v>4794265</v>
      </c>
      <c r="H12" s="6" t="s">
        <v>109</v>
      </c>
      <c r="I12" s="92">
        <v>40805</v>
      </c>
      <c r="J12" s="86">
        <v>155000</v>
      </c>
      <c r="K12" s="7" t="s">
        <v>390</v>
      </c>
      <c r="L12" s="77">
        <v>2556</v>
      </c>
      <c r="M12" s="35">
        <f>J12/L12</f>
        <v>60.641627543035995</v>
      </c>
      <c r="N12" s="83">
        <v>3690</v>
      </c>
      <c r="O12" s="35">
        <f>J12/N12</f>
        <v>42.00542005420054</v>
      </c>
      <c r="R12" s="72">
        <v>2178</v>
      </c>
      <c r="S12" s="6" t="s">
        <v>127</v>
      </c>
      <c r="T12" s="6">
        <v>850</v>
      </c>
      <c r="U12" s="6" t="s">
        <v>384</v>
      </c>
      <c r="V12" s="6">
        <v>1900</v>
      </c>
      <c r="W12" s="6"/>
      <c r="X12" s="36" t="s">
        <v>133</v>
      </c>
      <c r="Y12" s="36" t="s">
        <v>132</v>
      </c>
      <c r="Z12" s="62">
        <v>2</v>
      </c>
      <c r="AA12" s="7"/>
      <c r="AB12" s="7" t="s">
        <v>394</v>
      </c>
      <c r="AC12" s="7"/>
      <c r="AD12" s="7"/>
      <c r="AE12" s="7"/>
    </row>
    <row r="13" spans="1:31" ht="12.75" customHeight="1">
      <c r="A13" s="3" t="s">
        <v>141</v>
      </c>
      <c r="B13" s="62">
        <v>9938</v>
      </c>
      <c r="C13" s="7" t="s">
        <v>140</v>
      </c>
      <c r="D13" s="7" t="s">
        <v>139</v>
      </c>
      <c r="E13" s="7" t="s">
        <v>138</v>
      </c>
      <c r="F13" s="7" t="s">
        <v>137</v>
      </c>
      <c r="G13" s="6">
        <v>4771214</v>
      </c>
      <c r="H13" s="6" t="s">
        <v>109</v>
      </c>
      <c r="I13" s="92">
        <v>40708</v>
      </c>
      <c r="J13" s="86">
        <v>97000</v>
      </c>
      <c r="K13" s="7" t="s">
        <v>136</v>
      </c>
      <c r="L13" s="77">
        <v>1197</v>
      </c>
      <c r="M13" s="35">
        <f aca="true" t="shared" si="0" ref="M13:M46">J13/L13</f>
        <v>81.0359231411863</v>
      </c>
      <c r="N13" s="83">
        <v>1197</v>
      </c>
      <c r="O13" s="35">
        <f aca="true" t="shared" si="1" ref="O13:O46">J13/N13</f>
        <v>81.0359231411863</v>
      </c>
      <c r="R13" s="72" t="s">
        <v>135</v>
      </c>
      <c r="S13" s="6" t="s">
        <v>129</v>
      </c>
      <c r="T13" s="108" t="s">
        <v>134</v>
      </c>
      <c r="U13" s="6" t="s">
        <v>110</v>
      </c>
      <c r="V13" s="6">
        <v>2006</v>
      </c>
      <c r="W13" s="6">
        <v>2011</v>
      </c>
      <c r="X13" s="36" t="s">
        <v>133</v>
      </c>
      <c r="Y13" s="36" t="s">
        <v>132</v>
      </c>
      <c r="Z13" s="62">
        <v>1</v>
      </c>
      <c r="AA13" s="7"/>
      <c r="AB13" s="7" t="s">
        <v>142</v>
      </c>
      <c r="AC13" s="7" t="s">
        <v>143</v>
      </c>
      <c r="AD13" s="7"/>
      <c r="AE13" s="7"/>
    </row>
    <row r="14" spans="1:31" ht="12.75">
      <c r="A14" s="3" t="s">
        <v>144</v>
      </c>
      <c r="B14" s="62">
        <v>9925</v>
      </c>
      <c r="C14" s="7" t="s">
        <v>145</v>
      </c>
      <c r="D14" s="7" t="s">
        <v>146</v>
      </c>
      <c r="E14" s="7" t="s">
        <v>147</v>
      </c>
      <c r="F14" s="7" t="s">
        <v>148</v>
      </c>
      <c r="G14" s="62">
        <v>4736875</v>
      </c>
      <c r="H14" s="6" t="s">
        <v>109</v>
      </c>
      <c r="I14" s="92">
        <v>40555</v>
      </c>
      <c r="J14" s="86">
        <v>265000</v>
      </c>
      <c r="K14" s="7" t="s">
        <v>111</v>
      </c>
      <c r="L14" s="77">
        <v>4560</v>
      </c>
      <c r="M14" s="35">
        <f t="shared" si="0"/>
        <v>58.1140350877193</v>
      </c>
      <c r="N14" s="83">
        <v>5280</v>
      </c>
      <c r="O14" s="35">
        <f t="shared" si="1"/>
        <v>50.18939393939394</v>
      </c>
      <c r="R14" s="72">
        <v>13650</v>
      </c>
      <c r="S14" s="6" t="s">
        <v>127</v>
      </c>
      <c r="T14" s="2" t="s">
        <v>149</v>
      </c>
      <c r="U14" s="6" t="s">
        <v>110</v>
      </c>
      <c r="V14" s="2" t="s">
        <v>150</v>
      </c>
      <c r="W14" s="6"/>
      <c r="X14" s="36" t="s">
        <v>132</v>
      </c>
      <c r="Y14" s="36" t="s">
        <v>132</v>
      </c>
      <c r="Z14" s="62">
        <v>1</v>
      </c>
      <c r="AA14" s="7"/>
      <c r="AB14" s="7" t="s">
        <v>151</v>
      </c>
      <c r="AC14" s="7"/>
      <c r="AD14" s="7"/>
      <c r="AE14" s="7"/>
    </row>
    <row r="15" spans="1:31" ht="12.75">
      <c r="A15" s="3" t="s">
        <v>152</v>
      </c>
      <c r="B15" s="62">
        <v>9924</v>
      </c>
      <c r="C15" s="7" t="s">
        <v>153</v>
      </c>
      <c r="D15" s="7" t="s">
        <v>154</v>
      </c>
      <c r="E15" s="7" t="s">
        <v>155</v>
      </c>
      <c r="F15" s="7" t="s">
        <v>156</v>
      </c>
      <c r="G15" s="62">
        <v>4767636</v>
      </c>
      <c r="H15" s="6" t="s">
        <v>109</v>
      </c>
      <c r="I15" s="92">
        <v>40694</v>
      </c>
      <c r="J15" s="86">
        <v>470000</v>
      </c>
      <c r="K15" s="7" t="s">
        <v>157</v>
      </c>
      <c r="L15" s="77">
        <v>2163</v>
      </c>
      <c r="M15" s="35">
        <f t="shared" si="0"/>
        <v>217.29079981507167</v>
      </c>
      <c r="N15" s="83">
        <v>2163</v>
      </c>
      <c r="O15" s="35">
        <f t="shared" si="1"/>
        <v>217.29079981507167</v>
      </c>
      <c r="R15" s="72">
        <v>4142</v>
      </c>
      <c r="S15" s="6" t="s">
        <v>127</v>
      </c>
      <c r="T15" s="2" t="s">
        <v>158</v>
      </c>
      <c r="U15" s="6" t="s">
        <v>110</v>
      </c>
      <c r="V15" s="2" t="s">
        <v>159</v>
      </c>
      <c r="W15" s="6"/>
      <c r="X15" s="36" t="s">
        <v>160</v>
      </c>
      <c r="Y15" s="36" t="s">
        <v>161</v>
      </c>
      <c r="Z15" s="62">
        <v>1</v>
      </c>
      <c r="AA15" s="7"/>
      <c r="AB15" s="7" t="s">
        <v>162</v>
      </c>
      <c r="AC15" s="7" t="s">
        <v>163</v>
      </c>
      <c r="AD15" s="7" t="s">
        <v>164</v>
      </c>
      <c r="AE15" s="7"/>
    </row>
    <row r="16" spans="1:31" ht="12.75">
      <c r="A16" s="3" t="s">
        <v>165</v>
      </c>
      <c r="B16" s="62">
        <v>9925</v>
      </c>
      <c r="C16" s="7" t="s">
        <v>166</v>
      </c>
      <c r="D16" s="7" t="s">
        <v>167</v>
      </c>
      <c r="E16" s="7" t="s">
        <v>168</v>
      </c>
      <c r="F16" s="7" t="s">
        <v>169</v>
      </c>
      <c r="G16" s="62">
        <v>4783848</v>
      </c>
      <c r="H16" s="6" t="s">
        <v>109</v>
      </c>
      <c r="I16" s="92">
        <v>40766</v>
      </c>
      <c r="J16" s="86">
        <v>2500000</v>
      </c>
      <c r="K16" s="7" t="s">
        <v>170</v>
      </c>
      <c r="L16" s="77">
        <v>72615</v>
      </c>
      <c r="M16" s="35">
        <f t="shared" si="0"/>
        <v>34.42814845417613</v>
      </c>
      <c r="N16" s="83">
        <v>72615</v>
      </c>
      <c r="O16" s="35">
        <f t="shared" si="1"/>
        <v>34.42814845417613</v>
      </c>
      <c r="R16" s="72">
        <v>297573</v>
      </c>
      <c r="S16" s="6" t="s">
        <v>171</v>
      </c>
      <c r="T16" s="2" t="s">
        <v>172</v>
      </c>
      <c r="U16" s="6" t="s">
        <v>110</v>
      </c>
      <c r="V16" s="2" t="s">
        <v>173</v>
      </c>
      <c r="W16" s="6"/>
      <c r="X16" s="36" t="s">
        <v>174</v>
      </c>
      <c r="Y16" s="36" t="s">
        <v>112</v>
      </c>
      <c r="Z16" s="62">
        <v>1</v>
      </c>
      <c r="AA16" s="7"/>
      <c r="AB16" s="7" t="s">
        <v>175</v>
      </c>
      <c r="AC16" s="7" t="s">
        <v>176</v>
      </c>
      <c r="AD16" s="7"/>
      <c r="AE16" s="7"/>
    </row>
    <row r="17" spans="1:31" ht="12.75" customHeight="1">
      <c r="A17" s="3" t="s">
        <v>177</v>
      </c>
      <c r="B17" s="62">
        <v>9911</v>
      </c>
      <c r="C17" s="3" t="s">
        <v>184</v>
      </c>
      <c r="D17" s="39" t="s">
        <v>185</v>
      </c>
      <c r="E17" s="3" t="s">
        <v>186</v>
      </c>
      <c r="F17" s="3" t="s">
        <v>187</v>
      </c>
      <c r="G17" s="100">
        <v>4746849</v>
      </c>
      <c r="H17" s="2" t="s">
        <v>109</v>
      </c>
      <c r="I17" s="92">
        <v>40591</v>
      </c>
      <c r="J17" s="65">
        <v>217125</v>
      </c>
      <c r="K17" s="37" t="s">
        <v>188</v>
      </c>
      <c r="L17" s="66">
        <v>7210</v>
      </c>
      <c r="M17" s="35">
        <f t="shared" si="0"/>
        <v>30.114424410540916</v>
      </c>
      <c r="N17" s="66">
        <v>7210</v>
      </c>
      <c r="O17" s="35">
        <f t="shared" si="1"/>
        <v>30.114424410540916</v>
      </c>
      <c r="P17" s="40"/>
      <c r="R17" s="97">
        <v>3600</v>
      </c>
      <c r="S17" s="2" t="s">
        <v>127</v>
      </c>
      <c r="T17" s="98" t="s">
        <v>115</v>
      </c>
      <c r="U17" s="41" t="s">
        <v>110</v>
      </c>
      <c r="V17" s="2" t="s">
        <v>193</v>
      </c>
      <c r="W17" s="41"/>
      <c r="X17" s="39" t="s">
        <v>189</v>
      </c>
      <c r="Y17" s="8" t="s">
        <v>190</v>
      </c>
      <c r="Z17" s="64">
        <v>2</v>
      </c>
      <c r="AA17" s="42"/>
      <c r="AB17" s="42" t="s">
        <v>191</v>
      </c>
      <c r="AC17" s="42" t="s">
        <v>192</v>
      </c>
      <c r="AD17" s="110" t="s">
        <v>194</v>
      </c>
      <c r="AE17" s="42"/>
    </row>
    <row r="18" spans="1:31" ht="12.75">
      <c r="A18" s="3" t="s">
        <v>178</v>
      </c>
      <c r="B18" s="62">
        <v>9925</v>
      </c>
      <c r="C18" s="7" t="s">
        <v>195</v>
      </c>
      <c r="D18" s="7" t="s">
        <v>196</v>
      </c>
      <c r="E18" s="7" t="s">
        <v>197</v>
      </c>
      <c r="F18" s="7" t="s">
        <v>198</v>
      </c>
      <c r="G18" s="62">
        <v>4760776</v>
      </c>
      <c r="H18" s="6" t="s">
        <v>130</v>
      </c>
      <c r="I18" s="92">
        <v>40639</v>
      </c>
      <c r="J18" s="86">
        <v>215000</v>
      </c>
      <c r="K18" s="7" t="s">
        <v>157</v>
      </c>
      <c r="L18" s="77">
        <v>1831</v>
      </c>
      <c r="M18" s="35">
        <f t="shared" si="0"/>
        <v>117.42217367558712</v>
      </c>
      <c r="N18" s="83">
        <v>1831</v>
      </c>
      <c r="O18" s="35">
        <f t="shared" si="1"/>
        <v>117.42217367558712</v>
      </c>
      <c r="R18" s="72">
        <v>20726</v>
      </c>
      <c r="S18" s="6" t="s">
        <v>127</v>
      </c>
      <c r="T18" s="2" t="s">
        <v>199</v>
      </c>
      <c r="U18" s="6" t="s">
        <v>110</v>
      </c>
      <c r="V18" s="2" t="s">
        <v>200</v>
      </c>
      <c r="W18" s="6">
        <v>1979</v>
      </c>
      <c r="X18" s="36" t="s">
        <v>201</v>
      </c>
      <c r="Y18" s="36" t="s">
        <v>201</v>
      </c>
      <c r="Z18" s="62">
        <v>1</v>
      </c>
      <c r="AA18" s="7"/>
      <c r="AB18" s="7" t="s">
        <v>213</v>
      </c>
      <c r="AC18" s="7"/>
      <c r="AD18" s="7"/>
      <c r="AE18" s="7"/>
    </row>
    <row r="19" spans="1:29" ht="12.75" customHeight="1">
      <c r="A19" s="3" t="s">
        <v>179</v>
      </c>
      <c r="B19" s="62">
        <v>9912</v>
      </c>
      <c r="C19" s="3" t="s">
        <v>202</v>
      </c>
      <c r="D19" s="3" t="s">
        <v>203</v>
      </c>
      <c r="E19" s="3" t="s">
        <v>211</v>
      </c>
      <c r="F19" s="3" t="s">
        <v>204</v>
      </c>
      <c r="G19" s="100">
        <v>4774018</v>
      </c>
      <c r="H19" s="2" t="s">
        <v>109</v>
      </c>
      <c r="I19" s="92">
        <v>40724</v>
      </c>
      <c r="J19" s="86">
        <v>205000</v>
      </c>
      <c r="K19" s="37" t="s">
        <v>205</v>
      </c>
      <c r="L19" s="77">
        <v>2400</v>
      </c>
      <c r="M19" s="35">
        <f t="shared" si="0"/>
        <v>85.41666666666667</v>
      </c>
      <c r="N19" s="83">
        <v>2400</v>
      </c>
      <c r="O19" s="35">
        <f t="shared" si="1"/>
        <v>85.41666666666667</v>
      </c>
      <c r="R19" s="72" t="s">
        <v>206</v>
      </c>
      <c r="S19" s="2" t="s">
        <v>207</v>
      </c>
      <c r="T19" s="2" t="s">
        <v>208</v>
      </c>
      <c r="U19" s="2" t="s">
        <v>110</v>
      </c>
      <c r="V19" s="2" t="s">
        <v>209</v>
      </c>
      <c r="X19" s="8" t="s">
        <v>174</v>
      </c>
      <c r="Y19" s="8" t="s">
        <v>190</v>
      </c>
      <c r="Z19" s="62">
        <v>1</v>
      </c>
      <c r="AB19" s="3" t="s">
        <v>210</v>
      </c>
      <c r="AC19" s="3" t="s">
        <v>212</v>
      </c>
    </row>
    <row r="20" spans="1:31" ht="12.75">
      <c r="A20" s="3" t="s">
        <v>180</v>
      </c>
      <c r="B20" s="62">
        <v>9915</v>
      </c>
      <c r="C20" s="7" t="s">
        <v>214</v>
      </c>
      <c r="D20" s="7" t="s">
        <v>215</v>
      </c>
      <c r="E20" s="7" t="s">
        <v>405</v>
      </c>
      <c r="F20" s="7" t="s">
        <v>216</v>
      </c>
      <c r="G20" s="62">
        <v>4767290</v>
      </c>
      <c r="H20" s="6" t="s">
        <v>109</v>
      </c>
      <c r="I20" s="92">
        <v>40690</v>
      </c>
      <c r="J20" s="86">
        <v>637875</v>
      </c>
      <c r="K20" s="7" t="s">
        <v>217</v>
      </c>
      <c r="L20" s="77">
        <v>14750</v>
      </c>
      <c r="M20" s="35">
        <f t="shared" si="0"/>
        <v>43.24576271186441</v>
      </c>
      <c r="N20" s="83">
        <v>14750</v>
      </c>
      <c r="O20" s="35">
        <f t="shared" si="1"/>
        <v>43.24576271186441</v>
      </c>
      <c r="R20" s="83">
        <v>57450</v>
      </c>
      <c r="S20" s="6" t="s">
        <v>207</v>
      </c>
      <c r="T20" s="2" t="s">
        <v>218</v>
      </c>
      <c r="U20" s="6" t="s">
        <v>110</v>
      </c>
      <c r="V20" s="2" t="s">
        <v>219</v>
      </c>
      <c r="W20" s="6">
        <v>1991</v>
      </c>
      <c r="X20" s="36" t="s">
        <v>201</v>
      </c>
      <c r="Y20" s="36" t="s">
        <v>190</v>
      </c>
      <c r="Z20" s="62">
        <v>1</v>
      </c>
      <c r="AA20" s="7"/>
      <c r="AB20" s="7" t="s">
        <v>220</v>
      </c>
      <c r="AC20" s="7" t="s">
        <v>221</v>
      </c>
      <c r="AD20" s="7"/>
      <c r="AE20" s="7"/>
    </row>
    <row r="21" spans="1:28" ht="12.75" customHeight="1">
      <c r="A21" s="3" t="s">
        <v>181</v>
      </c>
      <c r="B21" s="62">
        <v>9924</v>
      </c>
      <c r="C21" s="3" t="s">
        <v>222</v>
      </c>
      <c r="D21" s="3" t="s">
        <v>223</v>
      </c>
      <c r="E21" s="3" t="s">
        <v>224</v>
      </c>
      <c r="F21" s="3" t="s">
        <v>225</v>
      </c>
      <c r="G21" s="100">
        <v>4777822</v>
      </c>
      <c r="H21" s="2" t="s">
        <v>130</v>
      </c>
      <c r="I21" s="92">
        <v>40739</v>
      </c>
      <c r="J21" s="86">
        <v>625000</v>
      </c>
      <c r="K21" s="37" t="s">
        <v>226</v>
      </c>
      <c r="L21" s="77">
        <v>3266</v>
      </c>
      <c r="M21" s="35">
        <f t="shared" si="0"/>
        <v>191.3655848132272</v>
      </c>
      <c r="N21" s="83">
        <v>4899</v>
      </c>
      <c r="O21" s="35">
        <f t="shared" si="1"/>
        <v>127.57705654215145</v>
      </c>
      <c r="R21" s="72">
        <v>3547</v>
      </c>
      <c r="S21" s="2" t="s">
        <v>127</v>
      </c>
      <c r="T21" s="2" t="s">
        <v>227</v>
      </c>
      <c r="U21" s="2" t="s">
        <v>110</v>
      </c>
      <c r="V21" s="2" t="s">
        <v>228</v>
      </c>
      <c r="X21" s="8" t="s">
        <v>229</v>
      </c>
      <c r="Y21" s="8" t="s">
        <v>201</v>
      </c>
      <c r="Z21" s="62">
        <v>2</v>
      </c>
      <c r="AB21" s="42"/>
    </row>
    <row r="22" spans="1:31" ht="12.75">
      <c r="A22" s="3" t="s">
        <v>360</v>
      </c>
      <c r="B22" s="62">
        <v>9938</v>
      </c>
      <c r="C22" s="7" t="s">
        <v>379</v>
      </c>
      <c r="D22" s="7" t="s">
        <v>380</v>
      </c>
      <c r="E22" s="7" t="s">
        <v>381</v>
      </c>
      <c r="F22" s="7" t="s">
        <v>382</v>
      </c>
      <c r="G22" s="6">
        <v>4818935</v>
      </c>
      <c r="H22" s="6" t="s">
        <v>130</v>
      </c>
      <c r="I22" s="92">
        <v>40870</v>
      </c>
      <c r="J22" s="86">
        <v>300000</v>
      </c>
      <c r="K22" s="7" t="s">
        <v>383</v>
      </c>
      <c r="L22" s="77">
        <v>3840</v>
      </c>
      <c r="M22" s="35">
        <f t="shared" si="0"/>
        <v>78.125</v>
      </c>
      <c r="N22" s="83">
        <v>3840</v>
      </c>
      <c r="O22" s="35">
        <f t="shared" si="1"/>
        <v>78.125</v>
      </c>
      <c r="R22" s="72">
        <v>15303</v>
      </c>
      <c r="S22" s="6" t="s">
        <v>312</v>
      </c>
      <c r="T22" s="6">
        <v>865</v>
      </c>
      <c r="U22" s="6" t="s">
        <v>110</v>
      </c>
      <c r="V22" s="6">
        <v>1960</v>
      </c>
      <c r="W22" s="6"/>
      <c r="X22" s="36" t="s">
        <v>201</v>
      </c>
      <c r="Y22" s="36" t="s">
        <v>395</v>
      </c>
      <c r="Z22" s="62">
        <v>1</v>
      </c>
      <c r="AA22" s="7"/>
      <c r="AB22" s="7" t="s">
        <v>385</v>
      </c>
      <c r="AC22" s="7"/>
      <c r="AD22" s="7"/>
      <c r="AE22" s="7"/>
    </row>
    <row r="23" spans="1:31" ht="12.75" customHeight="1">
      <c r="A23" s="3" t="s">
        <v>182</v>
      </c>
      <c r="B23" s="62">
        <v>9938</v>
      </c>
      <c r="C23" s="7" t="s">
        <v>236</v>
      </c>
      <c r="D23" s="7" t="s">
        <v>235</v>
      </c>
      <c r="E23" s="7" t="s">
        <v>234</v>
      </c>
      <c r="F23" s="7" t="s">
        <v>233</v>
      </c>
      <c r="G23" s="6">
        <v>4769456</v>
      </c>
      <c r="H23" s="6" t="s">
        <v>109</v>
      </c>
      <c r="I23" s="92">
        <v>40702</v>
      </c>
      <c r="J23" s="86">
        <v>577000</v>
      </c>
      <c r="K23" s="7" t="s">
        <v>232</v>
      </c>
      <c r="L23" s="77">
        <v>14630</v>
      </c>
      <c r="M23" s="35">
        <f t="shared" si="0"/>
        <v>39.43950786056049</v>
      </c>
      <c r="N23" s="83">
        <v>14630</v>
      </c>
      <c r="O23" s="35">
        <f t="shared" si="1"/>
        <v>39.43950786056049</v>
      </c>
      <c r="R23" s="72">
        <v>87071</v>
      </c>
      <c r="S23" s="6" t="s">
        <v>207</v>
      </c>
      <c r="T23" s="108" t="s">
        <v>231</v>
      </c>
      <c r="U23" s="6" t="s">
        <v>110</v>
      </c>
      <c r="V23" s="6">
        <v>2001</v>
      </c>
      <c r="W23" s="6"/>
      <c r="X23" s="36" t="s">
        <v>230</v>
      </c>
      <c r="Y23" s="36" t="s">
        <v>112</v>
      </c>
      <c r="Z23" s="62">
        <v>1</v>
      </c>
      <c r="AA23" s="7"/>
      <c r="AB23" s="7" t="s">
        <v>237</v>
      </c>
      <c r="AC23" s="7"/>
      <c r="AD23" s="7"/>
      <c r="AE23" s="7"/>
    </row>
    <row r="24" spans="1:31" ht="12.75" customHeight="1">
      <c r="A24" s="3" t="s">
        <v>183</v>
      </c>
      <c r="B24" s="62">
        <v>9938</v>
      </c>
      <c r="C24" s="7" t="s">
        <v>245</v>
      </c>
      <c r="D24" s="7" t="s">
        <v>244</v>
      </c>
      <c r="E24" s="7" t="s">
        <v>243</v>
      </c>
      <c r="F24" s="7" t="s">
        <v>242</v>
      </c>
      <c r="G24" s="6">
        <v>4737521</v>
      </c>
      <c r="H24" s="6" t="s">
        <v>109</v>
      </c>
      <c r="I24" s="92">
        <v>40550</v>
      </c>
      <c r="J24" s="86">
        <v>155000</v>
      </c>
      <c r="K24" s="7" t="s">
        <v>241</v>
      </c>
      <c r="L24" s="77">
        <v>1192</v>
      </c>
      <c r="M24" s="35">
        <f t="shared" si="0"/>
        <v>130.03355704697987</v>
      </c>
      <c r="N24" s="83">
        <v>1864</v>
      </c>
      <c r="O24" s="35">
        <f t="shared" si="1"/>
        <v>83.15450643776823</v>
      </c>
      <c r="P24" s="6">
        <v>1</v>
      </c>
      <c r="R24" s="72">
        <v>6500</v>
      </c>
      <c r="S24" s="6" t="s">
        <v>127</v>
      </c>
      <c r="T24" s="6">
        <v>1015</v>
      </c>
      <c r="U24" s="6" t="s">
        <v>110</v>
      </c>
      <c r="V24" s="6">
        <v>1927</v>
      </c>
      <c r="W24" s="6"/>
      <c r="X24" s="36" t="s">
        <v>240</v>
      </c>
      <c r="Y24" s="36" t="s">
        <v>132</v>
      </c>
      <c r="Z24" s="62">
        <v>2</v>
      </c>
      <c r="AA24" s="7"/>
      <c r="AB24" s="7" t="s">
        <v>239</v>
      </c>
      <c r="AC24" s="7" t="s">
        <v>238</v>
      </c>
      <c r="AD24" s="7"/>
      <c r="AE24" s="7"/>
    </row>
    <row r="25" spans="1:31" ht="12.75">
      <c r="A25" s="3" t="s">
        <v>246</v>
      </c>
      <c r="B25" s="62">
        <v>9914</v>
      </c>
      <c r="C25" s="101" t="s">
        <v>247</v>
      </c>
      <c r="D25" s="7" t="s">
        <v>248</v>
      </c>
      <c r="E25" s="7" t="s">
        <v>249</v>
      </c>
      <c r="F25" s="7" t="s">
        <v>250</v>
      </c>
      <c r="G25" s="62">
        <v>4798734</v>
      </c>
      <c r="H25" s="6" t="s">
        <v>109</v>
      </c>
      <c r="I25" s="92">
        <v>40813</v>
      </c>
      <c r="J25" s="86">
        <v>1200000</v>
      </c>
      <c r="K25" s="7" t="s">
        <v>251</v>
      </c>
      <c r="L25" s="77">
        <v>23800</v>
      </c>
      <c r="M25" s="35">
        <f t="shared" si="0"/>
        <v>50.42016806722689</v>
      </c>
      <c r="N25" s="83">
        <v>23800</v>
      </c>
      <c r="O25" s="35">
        <f t="shared" si="1"/>
        <v>50.42016806722689</v>
      </c>
      <c r="P25" s="6">
        <v>25</v>
      </c>
      <c r="Q25" s="12">
        <f>+J25/P25</f>
        <v>48000</v>
      </c>
      <c r="R25" s="72">
        <v>46269</v>
      </c>
      <c r="S25" s="6" t="s">
        <v>252</v>
      </c>
      <c r="T25" s="2" t="s">
        <v>253</v>
      </c>
      <c r="U25" s="6" t="s">
        <v>110</v>
      </c>
      <c r="V25" s="2" t="s">
        <v>254</v>
      </c>
      <c r="W25" s="6"/>
      <c r="X25" s="36" t="s">
        <v>255</v>
      </c>
      <c r="Y25" s="36" t="s">
        <v>132</v>
      </c>
      <c r="Z25" s="62">
        <v>2</v>
      </c>
      <c r="AA25" s="7"/>
      <c r="AB25" s="101" t="s">
        <v>256</v>
      </c>
      <c r="AC25" s="7"/>
      <c r="AD25" s="7"/>
      <c r="AE25" s="7"/>
    </row>
    <row r="26" spans="1:31" ht="12.75">
      <c r="A26" s="3" t="s">
        <v>257</v>
      </c>
      <c r="B26" s="62">
        <v>9915</v>
      </c>
      <c r="C26" s="7" t="s">
        <v>258</v>
      </c>
      <c r="D26" s="7" t="s">
        <v>259</v>
      </c>
      <c r="E26" s="7" t="s">
        <v>260</v>
      </c>
      <c r="F26" s="7" t="s">
        <v>261</v>
      </c>
      <c r="G26" s="62">
        <v>4767753</v>
      </c>
      <c r="H26" s="6" t="s">
        <v>109</v>
      </c>
      <c r="I26" s="92">
        <v>40695</v>
      </c>
      <c r="J26" s="86">
        <v>342000</v>
      </c>
      <c r="K26" s="7" t="s">
        <v>263</v>
      </c>
      <c r="L26" s="77">
        <v>7830</v>
      </c>
      <c r="M26" s="35">
        <f t="shared" si="0"/>
        <v>43.67816091954023</v>
      </c>
      <c r="N26" s="83">
        <v>7830</v>
      </c>
      <c r="O26" s="35">
        <f t="shared" si="1"/>
        <v>43.67816091954023</v>
      </c>
      <c r="R26" s="83">
        <v>36390</v>
      </c>
      <c r="S26" s="6" t="s">
        <v>207</v>
      </c>
      <c r="T26" s="2" t="s">
        <v>218</v>
      </c>
      <c r="U26" s="6" t="s">
        <v>110</v>
      </c>
      <c r="V26" s="2" t="s">
        <v>262</v>
      </c>
      <c r="W26" s="6"/>
      <c r="X26" s="36" t="s">
        <v>230</v>
      </c>
      <c r="Y26" s="36" t="s">
        <v>112</v>
      </c>
      <c r="Z26" s="62">
        <v>1</v>
      </c>
      <c r="AA26" s="7"/>
      <c r="AB26" s="7" t="s">
        <v>264</v>
      </c>
      <c r="AC26" s="7" t="s">
        <v>265</v>
      </c>
      <c r="AD26" s="7" t="s">
        <v>266</v>
      </c>
      <c r="AE26" s="7"/>
    </row>
    <row r="27" spans="1:31" ht="12.75">
      <c r="A27" s="3" t="s">
        <v>267</v>
      </c>
      <c r="B27" s="62">
        <v>9922</v>
      </c>
      <c r="C27" s="7" t="s">
        <v>268</v>
      </c>
      <c r="D27" s="7" t="s">
        <v>269</v>
      </c>
      <c r="E27" s="7" t="s">
        <v>270</v>
      </c>
      <c r="F27" s="7" t="s">
        <v>271</v>
      </c>
      <c r="G27" s="62">
        <v>4755859</v>
      </c>
      <c r="H27" s="6" t="s">
        <v>109</v>
      </c>
      <c r="I27" s="92">
        <v>40634</v>
      </c>
      <c r="J27" s="86">
        <v>1849300</v>
      </c>
      <c r="K27" s="7" t="s">
        <v>111</v>
      </c>
      <c r="L27" s="77">
        <v>41586</v>
      </c>
      <c r="M27" s="35">
        <f t="shared" si="0"/>
        <v>44.46929255037753</v>
      </c>
      <c r="N27" s="83">
        <v>41586</v>
      </c>
      <c r="O27" s="35">
        <f t="shared" si="1"/>
        <v>44.46929255037753</v>
      </c>
      <c r="R27" s="72">
        <v>69601</v>
      </c>
      <c r="S27" s="6" t="s">
        <v>129</v>
      </c>
      <c r="T27" s="2" t="s">
        <v>115</v>
      </c>
      <c r="U27" s="6" t="s">
        <v>110</v>
      </c>
      <c r="V27" s="2" t="s">
        <v>272</v>
      </c>
      <c r="W27" s="6"/>
      <c r="X27" s="36" t="s">
        <v>273</v>
      </c>
      <c r="Y27" s="36" t="s">
        <v>132</v>
      </c>
      <c r="Z27" s="62">
        <v>3</v>
      </c>
      <c r="AA27" s="7"/>
      <c r="AB27" s="7" t="s">
        <v>275</v>
      </c>
      <c r="AC27" s="7" t="s">
        <v>276</v>
      </c>
      <c r="AD27" s="7" t="s">
        <v>274</v>
      </c>
      <c r="AE27" s="7"/>
    </row>
    <row r="28" spans="1:31" ht="12.75">
      <c r="A28" s="3" t="s">
        <v>277</v>
      </c>
      <c r="B28" s="62">
        <v>9925</v>
      </c>
      <c r="C28" s="7" t="s">
        <v>371</v>
      </c>
      <c r="D28" s="7" t="s">
        <v>372</v>
      </c>
      <c r="E28" s="7" t="s">
        <v>373</v>
      </c>
      <c r="F28" s="7" t="s">
        <v>374</v>
      </c>
      <c r="G28" s="6">
        <v>4837260</v>
      </c>
      <c r="H28" s="6" t="s">
        <v>109</v>
      </c>
      <c r="I28" s="92">
        <v>40892</v>
      </c>
      <c r="J28" s="86">
        <v>380000</v>
      </c>
      <c r="K28" s="7" t="s">
        <v>375</v>
      </c>
      <c r="L28" s="77">
        <v>13986</v>
      </c>
      <c r="M28" s="35">
        <f>J28/L28</f>
        <v>27.17002717002717</v>
      </c>
      <c r="N28" s="83">
        <v>20979</v>
      </c>
      <c r="O28" s="35">
        <f>J28/N28</f>
        <v>18.11335144668478</v>
      </c>
      <c r="P28" s="6">
        <v>16</v>
      </c>
      <c r="Q28" s="12">
        <f>J28/P28</f>
        <v>23750</v>
      </c>
      <c r="R28" s="72">
        <v>35038</v>
      </c>
      <c r="S28" s="6" t="s">
        <v>312</v>
      </c>
      <c r="T28" s="2" t="s">
        <v>253</v>
      </c>
      <c r="U28" s="6" t="s">
        <v>278</v>
      </c>
      <c r="V28" s="6" t="s">
        <v>376</v>
      </c>
      <c r="W28" s="6"/>
      <c r="X28" s="36" t="s">
        <v>160</v>
      </c>
      <c r="Y28" s="36" t="s">
        <v>132</v>
      </c>
      <c r="Z28" s="62">
        <v>2</v>
      </c>
      <c r="AA28" s="7"/>
      <c r="AB28" s="7" t="s">
        <v>377</v>
      </c>
      <c r="AC28" s="7" t="s">
        <v>378</v>
      </c>
      <c r="AD28" s="7"/>
      <c r="AE28" s="7"/>
    </row>
    <row r="29" spans="1:30" ht="12.75" customHeight="1">
      <c r="A29" s="3" t="s">
        <v>279</v>
      </c>
      <c r="B29" s="62">
        <v>9912</v>
      </c>
      <c r="C29" s="3" t="s">
        <v>280</v>
      </c>
      <c r="D29" s="3" t="s">
        <v>281</v>
      </c>
      <c r="E29" s="3" t="s">
        <v>282</v>
      </c>
      <c r="F29" s="39" t="s">
        <v>283</v>
      </c>
      <c r="G29" s="100">
        <v>4767620</v>
      </c>
      <c r="H29" s="2" t="s">
        <v>109</v>
      </c>
      <c r="I29" s="89">
        <v>40695</v>
      </c>
      <c r="J29" s="86">
        <v>855000</v>
      </c>
      <c r="K29" s="37" t="s">
        <v>263</v>
      </c>
      <c r="L29" s="77">
        <v>11485</v>
      </c>
      <c r="M29" s="35">
        <f t="shared" si="0"/>
        <v>74.44492816717458</v>
      </c>
      <c r="N29" s="83">
        <v>11485</v>
      </c>
      <c r="O29" s="35">
        <f t="shared" si="1"/>
        <v>74.44492816717458</v>
      </c>
      <c r="R29" s="72">
        <v>54092</v>
      </c>
      <c r="S29" s="2" t="s">
        <v>207</v>
      </c>
      <c r="T29" s="2" t="s">
        <v>218</v>
      </c>
      <c r="U29" s="2" t="s">
        <v>110</v>
      </c>
      <c r="V29" s="2" t="s">
        <v>284</v>
      </c>
      <c r="X29" s="39" t="s">
        <v>201</v>
      </c>
      <c r="Y29" s="8" t="s">
        <v>190</v>
      </c>
      <c r="Z29" s="62">
        <v>1</v>
      </c>
      <c r="AB29" s="34" t="s">
        <v>285</v>
      </c>
      <c r="AC29" s="3" t="s">
        <v>286</v>
      </c>
      <c r="AD29" s="3" t="s">
        <v>287</v>
      </c>
    </row>
    <row r="30" spans="1:31" ht="12.75" customHeight="1">
      <c r="A30" s="3" t="s">
        <v>293</v>
      </c>
      <c r="B30" s="62">
        <v>9938</v>
      </c>
      <c r="C30" s="7" t="s">
        <v>292</v>
      </c>
      <c r="D30" s="7" t="s">
        <v>291</v>
      </c>
      <c r="E30" s="7" t="s">
        <v>290</v>
      </c>
      <c r="F30" s="7" t="s">
        <v>289</v>
      </c>
      <c r="G30" s="6">
        <v>4802566</v>
      </c>
      <c r="H30" s="6" t="s">
        <v>130</v>
      </c>
      <c r="I30" s="92">
        <v>40833</v>
      </c>
      <c r="J30" s="86">
        <v>365000</v>
      </c>
      <c r="K30" s="7" t="s">
        <v>288</v>
      </c>
      <c r="L30" s="77">
        <v>12636</v>
      </c>
      <c r="M30" s="35">
        <f t="shared" si="0"/>
        <v>28.885723330167774</v>
      </c>
      <c r="N30" s="83">
        <v>12636</v>
      </c>
      <c r="O30" s="35">
        <f t="shared" si="1"/>
        <v>28.885723330167774</v>
      </c>
      <c r="R30" s="72">
        <v>67995</v>
      </c>
      <c r="S30" s="6" t="s">
        <v>129</v>
      </c>
      <c r="T30" s="6">
        <v>1115</v>
      </c>
      <c r="U30" s="6" t="s">
        <v>110</v>
      </c>
      <c r="V30" s="6">
        <v>1969</v>
      </c>
      <c r="W30" s="6">
        <v>1981</v>
      </c>
      <c r="X30" s="36" t="s">
        <v>230</v>
      </c>
      <c r="Y30" s="36" t="s">
        <v>112</v>
      </c>
      <c r="Z30" s="62">
        <v>1</v>
      </c>
      <c r="AA30" s="7"/>
      <c r="AB30" s="7" t="s">
        <v>294</v>
      </c>
      <c r="AC30" s="7"/>
      <c r="AD30" s="7"/>
      <c r="AE30" s="7"/>
    </row>
    <row r="31" spans="1:31" ht="12.75" customHeight="1">
      <c r="A31" s="3" t="s">
        <v>302</v>
      </c>
      <c r="B31" s="62">
        <v>9934</v>
      </c>
      <c r="C31" s="7" t="s">
        <v>301</v>
      </c>
      <c r="D31" s="7" t="s">
        <v>300</v>
      </c>
      <c r="E31" s="7" t="s">
        <v>299</v>
      </c>
      <c r="F31" s="7" t="s">
        <v>298</v>
      </c>
      <c r="G31" s="6">
        <v>4785641</v>
      </c>
      <c r="H31" s="6" t="s">
        <v>109</v>
      </c>
      <c r="I31" s="92">
        <v>40774</v>
      </c>
      <c r="J31" s="86">
        <v>1525000</v>
      </c>
      <c r="K31" s="7" t="s">
        <v>297</v>
      </c>
      <c r="L31" s="77">
        <v>13721</v>
      </c>
      <c r="M31" s="35">
        <f t="shared" si="0"/>
        <v>111.14350266015596</v>
      </c>
      <c r="N31" s="83">
        <v>17853</v>
      </c>
      <c r="O31" s="35">
        <f t="shared" si="1"/>
        <v>85.41981739763625</v>
      </c>
      <c r="P31" s="6">
        <v>15</v>
      </c>
      <c r="Q31" s="12">
        <f>J31/P31</f>
        <v>101666.66666666667</v>
      </c>
      <c r="R31" s="72">
        <v>4803</v>
      </c>
      <c r="S31" s="6" t="s">
        <v>171</v>
      </c>
      <c r="T31" s="108" t="s">
        <v>296</v>
      </c>
      <c r="U31" s="6" t="s">
        <v>110</v>
      </c>
      <c r="V31" s="6">
        <v>1992</v>
      </c>
      <c r="W31" s="6"/>
      <c r="X31" s="36" t="s">
        <v>160</v>
      </c>
      <c r="Y31" s="36" t="s">
        <v>132</v>
      </c>
      <c r="Z31" s="62">
        <v>4</v>
      </c>
      <c r="AA31" s="7"/>
      <c r="AB31" s="7" t="s">
        <v>295</v>
      </c>
      <c r="AC31" s="7" t="s">
        <v>304</v>
      </c>
      <c r="AD31" s="7" t="s">
        <v>303</v>
      </c>
      <c r="AE31" s="7"/>
    </row>
    <row r="32" spans="1:29" ht="12.75" customHeight="1">
      <c r="A32" s="3" t="s">
        <v>305</v>
      </c>
      <c r="B32" s="62">
        <v>9921</v>
      </c>
      <c r="C32" s="3" t="s">
        <v>306</v>
      </c>
      <c r="D32" s="3" t="s">
        <v>307</v>
      </c>
      <c r="E32" s="3" t="s">
        <v>308</v>
      </c>
      <c r="F32" s="3" t="s">
        <v>309</v>
      </c>
      <c r="G32" s="62">
        <v>4814825</v>
      </c>
      <c r="H32" s="2" t="s">
        <v>310</v>
      </c>
      <c r="I32" s="89">
        <v>40865</v>
      </c>
      <c r="J32" s="86">
        <v>477500</v>
      </c>
      <c r="K32" s="37" t="s">
        <v>311</v>
      </c>
      <c r="L32" s="77">
        <v>8932</v>
      </c>
      <c r="M32" s="35">
        <f t="shared" si="0"/>
        <v>53.45947156291984</v>
      </c>
      <c r="N32" s="83">
        <v>13398</v>
      </c>
      <c r="O32" s="35">
        <f t="shared" si="1"/>
        <v>35.639647708613225</v>
      </c>
      <c r="P32" s="6">
        <v>8</v>
      </c>
      <c r="Q32" s="12">
        <f>J32/P32</f>
        <v>59687.5</v>
      </c>
      <c r="R32" s="72">
        <v>20798</v>
      </c>
      <c r="S32" s="2" t="s">
        <v>312</v>
      </c>
      <c r="T32" s="2" t="s">
        <v>253</v>
      </c>
      <c r="U32" s="2" t="s">
        <v>110</v>
      </c>
      <c r="V32" s="2" t="s">
        <v>128</v>
      </c>
      <c r="X32" s="8" t="s">
        <v>255</v>
      </c>
      <c r="Y32" s="8" t="s">
        <v>132</v>
      </c>
      <c r="Z32" s="62">
        <v>2</v>
      </c>
      <c r="AB32" s="3" t="s">
        <v>313</v>
      </c>
      <c r="AC32" s="3" t="s">
        <v>314</v>
      </c>
    </row>
    <row r="33" spans="1:26" ht="12.75" customHeight="1">
      <c r="A33" s="3" t="s">
        <v>315</v>
      </c>
      <c r="B33" s="62">
        <v>9915</v>
      </c>
      <c r="C33" s="3" t="s">
        <v>316</v>
      </c>
      <c r="D33" s="3" t="s">
        <v>317</v>
      </c>
      <c r="E33" s="3" t="s">
        <v>318</v>
      </c>
      <c r="F33" s="3" t="s">
        <v>319</v>
      </c>
      <c r="G33" s="62">
        <v>4814221</v>
      </c>
      <c r="H33" s="2" t="s">
        <v>109</v>
      </c>
      <c r="I33" s="92" t="s">
        <v>320</v>
      </c>
      <c r="J33" s="86">
        <v>862000</v>
      </c>
      <c r="K33" s="37" t="s">
        <v>263</v>
      </c>
      <c r="L33" s="77">
        <v>18321</v>
      </c>
      <c r="M33" s="35">
        <f t="shared" si="0"/>
        <v>47.04983352437094</v>
      </c>
      <c r="N33" s="83">
        <v>18321</v>
      </c>
      <c r="O33" s="35">
        <f t="shared" si="1"/>
        <v>47.04983352437094</v>
      </c>
      <c r="R33" s="83">
        <v>139000</v>
      </c>
      <c r="S33" s="2" t="s">
        <v>207</v>
      </c>
      <c r="T33" s="2" t="s">
        <v>218</v>
      </c>
      <c r="U33" s="2" t="s">
        <v>110</v>
      </c>
      <c r="V33" s="2" t="s">
        <v>321</v>
      </c>
      <c r="X33" s="8" t="s">
        <v>322</v>
      </c>
      <c r="Y33" s="8" t="s">
        <v>112</v>
      </c>
      <c r="Z33" s="62">
        <v>1</v>
      </c>
    </row>
    <row r="34" spans="1:30" ht="12.75" customHeight="1">
      <c r="A34" s="3" t="s">
        <v>323</v>
      </c>
      <c r="B34" s="62">
        <v>9912</v>
      </c>
      <c r="C34" s="7" t="s">
        <v>324</v>
      </c>
      <c r="D34" s="7" t="s">
        <v>325</v>
      </c>
      <c r="E34" s="7" t="s">
        <v>326</v>
      </c>
      <c r="F34" s="7" t="s">
        <v>327</v>
      </c>
      <c r="G34" s="62">
        <v>4807939</v>
      </c>
      <c r="H34" s="6" t="s">
        <v>109</v>
      </c>
      <c r="I34" s="92">
        <v>40847</v>
      </c>
      <c r="J34" s="86">
        <v>2913000</v>
      </c>
      <c r="K34" s="7" t="s">
        <v>328</v>
      </c>
      <c r="L34" s="77">
        <v>47432</v>
      </c>
      <c r="M34" s="35">
        <f t="shared" si="0"/>
        <v>61.41423511553381</v>
      </c>
      <c r="N34" s="83">
        <v>54912</v>
      </c>
      <c r="O34" s="35">
        <f t="shared" si="1"/>
        <v>53.04851398601399</v>
      </c>
      <c r="P34" s="6">
        <v>58</v>
      </c>
      <c r="Q34" s="12">
        <f>J34/P34</f>
        <v>50224.137931034486</v>
      </c>
      <c r="R34" s="72">
        <v>110530</v>
      </c>
      <c r="S34" s="6" t="s">
        <v>171</v>
      </c>
      <c r="T34" s="2" t="s">
        <v>253</v>
      </c>
      <c r="U34" s="2" t="s">
        <v>110</v>
      </c>
      <c r="V34" s="2" t="s">
        <v>321</v>
      </c>
      <c r="W34" s="6"/>
      <c r="X34" s="36" t="s">
        <v>133</v>
      </c>
      <c r="Y34" s="36" t="s">
        <v>132</v>
      </c>
      <c r="Z34" s="62">
        <v>2</v>
      </c>
      <c r="AA34" s="7"/>
      <c r="AB34" s="7" t="s">
        <v>329</v>
      </c>
      <c r="AC34" s="101" t="s">
        <v>330</v>
      </c>
      <c r="AD34" s="7"/>
    </row>
    <row r="35" spans="1:31" ht="12.75" customHeight="1">
      <c r="A35" s="3" t="s">
        <v>331</v>
      </c>
      <c r="B35" s="62">
        <v>9921</v>
      </c>
      <c r="C35" s="7" t="s">
        <v>332</v>
      </c>
      <c r="D35" s="7" t="s">
        <v>333</v>
      </c>
      <c r="E35" s="7" t="s">
        <v>334</v>
      </c>
      <c r="F35" s="7" t="s">
        <v>335</v>
      </c>
      <c r="G35" s="62">
        <v>4807301</v>
      </c>
      <c r="H35" s="6" t="s">
        <v>109</v>
      </c>
      <c r="I35" s="92">
        <v>40847</v>
      </c>
      <c r="J35" s="86">
        <v>1899000</v>
      </c>
      <c r="K35" s="7" t="s">
        <v>111</v>
      </c>
      <c r="L35" s="77">
        <v>18000</v>
      </c>
      <c r="M35" s="35">
        <f t="shared" si="0"/>
        <v>105.5</v>
      </c>
      <c r="N35" s="83">
        <v>18000</v>
      </c>
      <c r="O35" s="35">
        <f t="shared" si="1"/>
        <v>105.5</v>
      </c>
      <c r="R35" s="72">
        <v>129090</v>
      </c>
      <c r="S35" s="6" t="s">
        <v>121</v>
      </c>
      <c r="T35" s="2" t="s">
        <v>149</v>
      </c>
      <c r="U35" s="6" t="s">
        <v>110</v>
      </c>
      <c r="V35" s="2" t="s">
        <v>321</v>
      </c>
      <c r="W35" s="6"/>
      <c r="X35" s="36" t="s">
        <v>336</v>
      </c>
      <c r="Y35" s="36" t="s">
        <v>337</v>
      </c>
      <c r="Z35" s="62">
        <v>2</v>
      </c>
      <c r="AA35" s="7"/>
      <c r="AB35" s="7" t="s">
        <v>338</v>
      </c>
      <c r="AC35" s="7" t="s">
        <v>339</v>
      </c>
      <c r="AD35" s="3" t="s">
        <v>340</v>
      </c>
      <c r="AE35" s="34"/>
    </row>
    <row r="36" spans="1:31" ht="12.75" customHeight="1">
      <c r="A36" s="3" t="s">
        <v>348</v>
      </c>
      <c r="B36" s="62">
        <v>9938</v>
      </c>
      <c r="C36" s="7" t="s">
        <v>345</v>
      </c>
      <c r="D36" s="7" t="s">
        <v>344</v>
      </c>
      <c r="E36" s="7" t="s">
        <v>343</v>
      </c>
      <c r="F36" s="7" t="s">
        <v>342</v>
      </c>
      <c r="G36" s="6">
        <v>4810853</v>
      </c>
      <c r="H36" s="6" t="s">
        <v>109</v>
      </c>
      <c r="I36" s="92">
        <v>40833</v>
      </c>
      <c r="J36" s="86">
        <v>100000</v>
      </c>
      <c r="K36" s="7" t="s">
        <v>341</v>
      </c>
      <c r="L36" s="77">
        <v>1197</v>
      </c>
      <c r="M36" s="35">
        <f t="shared" si="0"/>
        <v>83.5421888053467</v>
      </c>
      <c r="N36" s="83">
        <v>1197</v>
      </c>
      <c r="O36" s="35">
        <f t="shared" si="1"/>
        <v>83.5421888053467</v>
      </c>
      <c r="R36" s="72" t="s">
        <v>135</v>
      </c>
      <c r="S36" s="6" t="s">
        <v>129</v>
      </c>
      <c r="T36" s="6">
        <v>235</v>
      </c>
      <c r="U36" s="6" t="s">
        <v>110</v>
      </c>
      <c r="V36" s="6">
        <v>2006</v>
      </c>
      <c r="W36" s="6">
        <v>2011</v>
      </c>
      <c r="X36" s="36" t="s">
        <v>133</v>
      </c>
      <c r="Y36" s="36" t="s">
        <v>132</v>
      </c>
      <c r="Z36" s="62">
        <v>1</v>
      </c>
      <c r="AA36" s="7"/>
      <c r="AB36" s="7" t="s">
        <v>346</v>
      </c>
      <c r="AC36" s="7" t="s">
        <v>347</v>
      </c>
      <c r="AD36" s="7"/>
      <c r="AE36" s="7"/>
    </row>
    <row r="37" spans="1:31" ht="12.75">
      <c r="A37" s="3" t="s">
        <v>358</v>
      </c>
      <c r="B37" s="62">
        <v>9933</v>
      </c>
      <c r="C37" s="7" t="s">
        <v>357</v>
      </c>
      <c r="D37" s="7" t="s">
        <v>356</v>
      </c>
      <c r="E37" s="7" t="s">
        <v>355</v>
      </c>
      <c r="F37" s="7" t="s">
        <v>354</v>
      </c>
      <c r="G37" s="6">
        <v>4796485</v>
      </c>
      <c r="H37" s="6" t="s">
        <v>353</v>
      </c>
      <c r="I37" s="92">
        <v>40816</v>
      </c>
      <c r="J37" s="86">
        <v>315000</v>
      </c>
      <c r="K37" s="7" t="s">
        <v>352</v>
      </c>
      <c r="L37" s="77">
        <v>2870</v>
      </c>
      <c r="M37" s="35">
        <f t="shared" si="0"/>
        <v>109.7560975609756</v>
      </c>
      <c r="N37" s="83">
        <v>2870</v>
      </c>
      <c r="O37" s="35">
        <f t="shared" si="1"/>
        <v>109.7560975609756</v>
      </c>
      <c r="R37" s="72" t="s">
        <v>135</v>
      </c>
      <c r="S37" s="6" t="s">
        <v>171</v>
      </c>
      <c r="T37" s="108" t="s">
        <v>351</v>
      </c>
      <c r="U37" s="6" t="s">
        <v>110</v>
      </c>
      <c r="V37" s="6">
        <v>1916</v>
      </c>
      <c r="W37" s="6">
        <v>2000</v>
      </c>
      <c r="X37" s="36" t="s">
        <v>160</v>
      </c>
      <c r="Y37" s="36" t="s">
        <v>350</v>
      </c>
      <c r="Z37" s="62">
        <v>1</v>
      </c>
      <c r="AA37" s="7"/>
      <c r="AB37" s="7" t="s">
        <v>349</v>
      </c>
      <c r="AC37" s="7" t="s">
        <v>359</v>
      </c>
      <c r="AD37" s="7"/>
      <c r="AE37" s="7"/>
    </row>
    <row r="38" spans="1:30" ht="12.75" customHeight="1">
      <c r="A38" s="3" t="s">
        <v>361</v>
      </c>
      <c r="B38" s="62">
        <v>9912</v>
      </c>
      <c r="C38" s="7" t="s">
        <v>362</v>
      </c>
      <c r="D38" s="7" t="s">
        <v>363</v>
      </c>
      <c r="E38" s="7" t="s">
        <v>364</v>
      </c>
      <c r="F38" s="7" t="s">
        <v>365</v>
      </c>
      <c r="G38" s="62">
        <v>4819084</v>
      </c>
      <c r="H38" s="6" t="s">
        <v>109</v>
      </c>
      <c r="I38" s="92">
        <v>40877</v>
      </c>
      <c r="J38" s="86">
        <v>140000</v>
      </c>
      <c r="K38" s="7" t="s">
        <v>111</v>
      </c>
      <c r="L38" s="77">
        <v>968</v>
      </c>
      <c r="M38" s="35">
        <f t="shared" si="0"/>
        <v>144.62809917355372</v>
      </c>
      <c r="N38" s="83">
        <v>1724</v>
      </c>
      <c r="O38" s="35">
        <f t="shared" si="1"/>
        <v>81.20649651972158</v>
      </c>
      <c r="R38" s="72">
        <v>14459</v>
      </c>
      <c r="S38" s="6" t="s">
        <v>366</v>
      </c>
      <c r="T38" s="2" t="s">
        <v>367</v>
      </c>
      <c r="U38" s="6" t="s">
        <v>110</v>
      </c>
      <c r="V38" s="2" t="s">
        <v>368</v>
      </c>
      <c r="W38" s="6">
        <v>2003</v>
      </c>
      <c r="X38" s="36" t="s">
        <v>369</v>
      </c>
      <c r="Y38" s="36" t="s">
        <v>132</v>
      </c>
      <c r="Z38" s="62">
        <v>1</v>
      </c>
      <c r="AA38" s="7"/>
      <c r="AB38" s="7" t="s">
        <v>370</v>
      </c>
      <c r="AC38" s="7"/>
      <c r="AD38" s="7"/>
    </row>
    <row r="39" spans="1:26" ht="12.75">
      <c r="A39" s="3" t="s">
        <v>404</v>
      </c>
      <c r="B39" s="62">
        <v>9924</v>
      </c>
      <c r="C39" s="3" t="s">
        <v>397</v>
      </c>
      <c r="D39" s="3" t="s">
        <v>398</v>
      </c>
      <c r="E39" s="3" t="s">
        <v>399</v>
      </c>
      <c r="F39" s="3" t="s">
        <v>400</v>
      </c>
      <c r="G39" s="62">
        <v>4843265</v>
      </c>
      <c r="H39" s="2" t="s">
        <v>109</v>
      </c>
      <c r="I39" s="89">
        <v>40896</v>
      </c>
      <c r="J39" s="86">
        <v>289000</v>
      </c>
      <c r="K39" s="3" t="s">
        <v>401</v>
      </c>
      <c r="L39" s="77">
        <v>2956</v>
      </c>
      <c r="M39" s="4">
        <f t="shared" si="0"/>
        <v>97.76725304465494</v>
      </c>
      <c r="N39" s="83">
        <v>4020</v>
      </c>
      <c r="O39" s="5">
        <f t="shared" si="1"/>
        <v>71.8905472636816</v>
      </c>
      <c r="R39" s="72">
        <v>3788</v>
      </c>
      <c r="S39" s="2" t="s">
        <v>366</v>
      </c>
      <c r="T39" s="2" t="s">
        <v>402</v>
      </c>
      <c r="U39" s="2" t="s">
        <v>110</v>
      </c>
      <c r="V39" s="2" t="s">
        <v>403</v>
      </c>
      <c r="X39" s="8" t="s">
        <v>189</v>
      </c>
      <c r="Y39" s="8" t="s">
        <v>132</v>
      </c>
      <c r="Z39" s="62">
        <v>1</v>
      </c>
    </row>
    <row r="40" spans="1:28" ht="12.75">
      <c r="A40" s="3" t="s">
        <v>406</v>
      </c>
      <c r="B40" s="62">
        <v>9938</v>
      </c>
      <c r="C40" s="3" t="s">
        <v>407</v>
      </c>
      <c r="D40" s="3" t="s">
        <v>408</v>
      </c>
      <c r="E40" s="3" t="s">
        <v>409</v>
      </c>
      <c r="F40" s="3" t="s">
        <v>410</v>
      </c>
      <c r="G40" s="62">
        <v>4807941</v>
      </c>
      <c r="H40" s="2" t="s">
        <v>109</v>
      </c>
      <c r="I40" s="89">
        <v>40828</v>
      </c>
      <c r="J40" s="86">
        <v>860000</v>
      </c>
      <c r="K40" s="3" t="s">
        <v>411</v>
      </c>
      <c r="L40" s="77">
        <v>15945</v>
      </c>
      <c r="M40" s="4">
        <f t="shared" si="0"/>
        <v>53.93540294763249</v>
      </c>
      <c r="N40" s="83">
        <v>15945</v>
      </c>
      <c r="O40" s="5">
        <f t="shared" si="1"/>
        <v>53.93540294763249</v>
      </c>
      <c r="R40" s="72">
        <v>45110</v>
      </c>
      <c r="S40" s="2" t="s">
        <v>129</v>
      </c>
      <c r="T40" s="2" t="s">
        <v>218</v>
      </c>
      <c r="U40" s="2" t="s">
        <v>110</v>
      </c>
      <c r="V40" s="2" t="s">
        <v>412</v>
      </c>
      <c r="X40" s="8" t="s">
        <v>413</v>
      </c>
      <c r="Y40" s="8" t="s">
        <v>414</v>
      </c>
      <c r="Z40" s="62">
        <v>1</v>
      </c>
      <c r="AB40" s="3" t="s">
        <v>415</v>
      </c>
    </row>
    <row r="41" spans="1:31" ht="12.75">
      <c r="A41" s="3" t="s">
        <v>416</v>
      </c>
      <c r="B41" s="62">
        <v>9938</v>
      </c>
      <c r="C41" s="7" t="s">
        <v>417</v>
      </c>
      <c r="D41" s="7" t="s">
        <v>418</v>
      </c>
      <c r="E41" s="7" t="s">
        <v>422</v>
      </c>
      <c r="F41" s="7" t="s">
        <v>421</v>
      </c>
      <c r="G41" s="6">
        <v>4869044</v>
      </c>
      <c r="H41" s="6" t="s">
        <v>109</v>
      </c>
      <c r="I41" s="92">
        <v>40544</v>
      </c>
      <c r="J41" s="86">
        <v>179000</v>
      </c>
      <c r="K41" s="7" t="s">
        <v>420</v>
      </c>
      <c r="L41" s="77">
        <v>1075</v>
      </c>
      <c r="M41" s="4">
        <f t="shared" si="0"/>
        <v>166.51162790697674</v>
      </c>
      <c r="N41" s="83">
        <v>1438</v>
      </c>
      <c r="O41" s="5">
        <f t="shared" si="1"/>
        <v>124.47844228094576</v>
      </c>
      <c r="R41" s="72">
        <v>3250</v>
      </c>
      <c r="S41" s="6" t="s">
        <v>127</v>
      </c>
      <c r="T41" s="6">
        <v>1015</v>
      </c>
      <c r="U41" s="6" t="s">
        <v>419</v>
      </c>
      <c r="V41" s="6">
        <v>1914</v>
      </c>
      <c r="W41" s="6">
        <v>1982</v>
      </c>
      <c r="X41" s="36" t="s">
        <v>132</v>
      </c>
      <c r="Y41" s="36" t="s">
        <v>132</v>
      </c>
      <c r="Z41" s="62">
        <v>2</v>
      </c>
      <c r="AA41" s="7"/>
      <c r="AB41" s="7" t="s">
        <v>423</v>
      </c>
      <c r="AC41" s="7" t="s">
        <v>424</v>
      </c>
      <c r="AD41" s="7"/>
      <c r="AE41" s="7"/>
    </row>
    <row r="42" spans="11:29" ht="12.75" customHeight="1">
      <c r="K42" s="37"/>
      <c r="M42" s="35" t="e">
        <f t="shared" si="0"/>
        <v>#DIV/0!</v>
      </c>
      <c r="O42" s="35" t="e">
        <f t="shared" si="1"/>
        <v>#DIV/0!</v>
      </c>
      <c r="AC42" s="34"/>
    </row>
    <row r="43" spans="3:31" ht="12.75" customHeight="1">
      <c r="C43" s="7"/>
      <c r="D43" s="7"/>
      <c r="E43" s="7"/>
      <c r="F43" s="7"/>
      <c r="H43" s="6"/>
      <c r="I43" s="92"/>
      <c r="K43" s="7"/>
      <c r="M43" s="35" t="e">
        <f t="shared" si="0"/>
        <v>#DIV/0!</v>
      </c>
      <c r="O43" s="35" t="e">
        <f t="shared" si="1"/>
        <v>#DIV/0!</v>
      </c>
      <c r="S43" s="6"/>
      <c r="U43" s="6"/>
      <c r="W43" s="6"/>
      <c r="X43" s="36"/>
      <c r="Y43" s="36"/>
      <c r="AA43" s="7"/>
      <c r="AB43" s="7"/>
      <c r="AC43" s="7"/>
      <c r="AD43" s="7"/>
      <c r="AE43" s="7"/>
    </row>
    <row r="44" spans="3:31" ht="12.75">
      <c r="C44" s="7"/>
      <c r="D44" s="7"/>
      <c r="E44" s="7"/>
      <c r="F44" s="7"/>
      <c r="G44" s="6"/>
      <c r="H44" s="6"/>
      <c r="I44" s="92"/>
      <c r="K44" s="7"/>
      <c r="M44" s="35" t="e">
        <f t="shared" si="0"/>
        <v>#DIV/0!</v>
      </c>
      <c r="O44" s="35" t="e">
        <f t="shared" si="1"/>
        <v>#DIV/0!</v>
      </c>
      <c r="S44" s="6"/>
      <c r="T44" s="6"/>
      <c r="U44" s="6"/>
      <c r="V44" s="6"/>
      <c r="W44" s="6"/>
      <c r="X44" s="36"/>
      <c r="Y44" s="36"/>
      <c r="AA44" s="7"/>
      <c r="AB44" s="7"/>
      <c r="AC44" s="7"/>
      <c r="AD44" s="7"/>
      <c r="AE44" s="7"/>
    </row>
    <row r="45" spans="11:29" ht="12.75" customHeight="1">
      <c r="K45" s="37"/>
      <c r="M45" s="35" t="e">
        <f t="shared" si="0"/>
        <v>#DIV/0!</v>
      </c>
      <c r="O45" s="35" t="e">
        <f t="shared" si="1"/>
        <v>#DIV/0!</v>
      </c>
      <c r="AB45" s="34"/>
      <c r="AC45" s="42"/>
    </row>
    <row r="46" spans="2:29" ht="12.75">
      <c r="B46" s="2"/>
      <c r="F46" s="7"/>
      <c r="G46" s="2"/>
      <c r="I46" s="102"/>
      <c r="J46" s="103"/>
      <c r="K46" s="37"/>
      <c r="M46" s="35" t="e">
        <f t="shared" si="0"/>
        <v>#DIV/0!</v>
      </c>
      <c r="O46" s="35" t="e">
        <f t="shared" si="1"/>
        <v>#DIV/0!</v>
      </c>
      <c r="R46" s="104"/>
      <c r="AC46" s="8"/>
    </row>
    <row r="47" spans="11:15" ht="12.75" customHeight="1">
      <c r="K47" s="37"/>
      <c r="M47" s="35"/>
      <c r="O47" s="35"/>
    </row>
    <row r="48" spans="3:30" ht="12.75" customHeight="1">
      <c r="C48" s="7"/>
      <c r="D48" s="7"/>
      <c r="E48" s="7"/>
      <c r="F48" s="7"/>
      <c r="H48" s="6"/>
      <c r="I48" s="92"/>
      <c r="K48" s="7"/>
      <c r="M48" s="35"/>
      <c r="O48" s="35"/>
      <c r="R48" s="83"/>
      <c r="S48" s="6"/>
      <c r="W48" s="6"/>
      <c r="X48" s="36"/>
      <c r="Y48" s="36"/>
      <c r="AA48" s="7"/>
      <c r="AB48" s="7"/>
      <c r="AC48" s="7"/>
      <c r="AD48" s="7"/>
    </row>
    <row r="49" spans="11:29" ht="12.75" customHeight="1">
      <c r="K49" s="37"/>
      <c r="M49" s="35"/>
      <c r="O49" s="35"/>
      <c r="R49" s="83"/>
      <c r="AB49" s="7"/>
      <c r="AC49" s="38"/>
    </row>
    <row r="50" spans="11:28" ht="12.75" customHeight="1">
      <c r="K50" s="37"/>
      <c r="M50" s="35"/>
      <c r="O50" s="35"/>
      <c r="AB50" s="42"/>
    </row>
    <row r="51" spans="3:30" ht="12.75" customHeight="1">
      <c r="C51" s="7"/>
      <c r="D51" s="7"/>
      <c r="E51" s="7"/>
      <c r="F51" s="7"/>
      <c r="H51" s="6"/>
      <c r="I51" s="92"/>
      <c r="K51" s="7"/>
      <c r="M51" s="35"/>
      <c r="O51" s="35"/>
      <c r="S51" s="6"/>
      <c r="U51" s="6"/>
      <c r="W51" s="6"/>
      <c r="X51" s="36"/>
      <c r="Y51" s="36"/>
      <c r="AA51" s="7"/>
      <c r="AB51" s="7"/>
      <c r="AC51" s="7"/>
      <c r="AD51" s="7"/>
    </row>
    <row r="52" spans="3:30" ht="12.75" customHeight="1">
      <c r="C52" s="7"/>
      <c r="D52" s="7"/>
      <c r="E52" s="7"/>
      <c r="F52" s="7"/>
      <c r="H52" s="6"/>
      <c r="I52" s="92"/>
      <c r="K52" s="7"/>
      <c r="M52" s="35"/>
      <c r="O52" s="35"/>
      <c r="S52" s="6"/>
      <c r="U52" s="6"/>
      <c r="W52" s="6"/>
      <c r="X52" s="36"/>
      <c r="Y52" s="36"/>
      <c r="AA52" s="7"/>
      <c r="AB52" s="7"/>
      <c r="AC52" s="7"/>
      <c r="AD52" s="7"/>
    </row>
    <row r="53" spans="3:30" ht="12.75" customHeight="1">
      <c r="C53" s="7"/>
      <c r="D53" s="7"/>
      <c r="E53" s="7"/>
      <c r="F53" s="7"/>
      <c r="H53" s="6"/>
      <c r="I53" s="92"/>
      <c r="K53" s="7"/>
      <c r="M53" s="35"/>
      <c r="O53" s="35"/>
      <c r="S53" s="6"/>
      <c r="U53" s="6"/>
      <c r="W53" s="6"/>
      <c r="X53" s="36"/>
      <c r="Y53" s="36"/>
      <c r="Z53" s="105"/>
      <c r="AA53" s="7"/>
      <c r="AB53" s="7"/>
      <c r="AC53" s="7"/>
      <c r="AD53" s="7"/>
    </row>
    <row r="54" spans="3:31" ht="12.75">
      <c r="C54" s="7"/>
      <c r="D54" s="7"/>
      <c r="E54" s="7"/>
      <c r="F54" s="7"/>
      <c r="G54" s="6"/>
      <c r="H54" s="6"/>
      <c r="I54" s="92"/>
      <c r="K54" s="7"/>
      <c r="M54" s="35"/>
      <c r="O54" s="35"/>
      <c r="S54" s="6"/>
      <c r="T54" s="6"/>
      <c r="U54" s="6"/>
      <c r="V54" s="106"/>
      <c r="W54" s="6"/>
      <c r="X54" s="36"/>
      <c r="Y54" s="36"/>
      <c r="AA54" s="7"/>
      <c r="AB54" s="7"/>
      <c r="AC54" s="7"/>
      <c r="AD54" s="7"/>
      <c r="AE54" s="7"/>
    </row>
    <row r="55" spans="3:31" ht="12.75">
      <c r="C55" s="7"/>
      <c r="D55" s="7"/>
      <c r="E55" s="7"/>
      <c r="F55" s="7"/>
      <c r="G55" s="6"/>
      <c r="H55" s="6"/>
      <c r="I55" s="92"/>
      <c r="K55" s="7"/>
      <c r="M55" s="35"/>
      <c r="O55" s="35"/>
      <c r="S55" s="6"/>
      <c r="T55" s="6"/>
      <c r="U55" s="6"/>
      <c r="V55" s="6"/>
      <c r="W55" s="6"/>
      <c r="X55" s="36"/>
      <c r="Y55" s="36"/>
      <c r="AA55" s="7"/>
      <c r="AB55" s="7"/>
      <c r="AC55" s="7"/>
      <c r="AD55" s="7"/>
      <c r="AE55" s="7"/>
    </row>
    <row r="56" spans="3:31" ht="12.75">
      <c r="C56" s="7"/>
      <c r="D56" s="7"/>
      <c r="E56" s="7"/>
      <c r="F56" s="7"/>
      <c r="G56" s="6"/>
      <c r="H56" s="6"/>
      <c r="I56" s="92"/>
      <c r="K56" s="7"/>
      <c r="M56" s="35"/>
      <c r="O56" s="35"/>
      <c r="S56" s="6"/>
      <c r="T56" s="6"/>
      <c r="U56" s="6"/>
      <c r="V56" s="6"/>
      <c r="W56" s="6"/>
      <c r="X56" s="36"/>
      <c r="Y56" s="36"/>
      <c r="AA56" s="7"/>
      <c r="AB56" s="7"/>
      <c r="AC56" s="7"/>
      <c r="AD56" s="7"/>
      <c r="AE56" s="7"/>
    </row>
    <row r="57" spans="3:31" ht="12.75">
      <c r="C57" s="7"/>
      <c r="D57" s="7"/>
      <c r="E57" s="7"/>
      <c r="F57" s="7"/>
      <c r="G57" s="6"/>
      <c r="H57" s="6"/>
      <c r="I57" s="92"/>
      <c r="K57" s="7"/>
      <c r="M57" s="35"/>
      <c r="O57" s="35"/>
      <c r="S57" s="6"/>
      <c r="T57" s="6"/>
      <c r="U57" s="6"/>
      <c r="V57" s="6"/>
      <c r="W57" s="6"/>
      <c r="X57" s="36"/>
      <c r="Y57" s="36"/>
      <c r="AA57" s="7"/>
      <c r="AB57" s="7"/>
      <c r="AC57" s="7"/>
      <c r="AD57" s="7"/>
      <c r="AE57" s="7"/>
    </row>
    <row r="58" spans="3:30" ht="12.75" customHeight="1">
      <c r="C58" s="7"/>
      <c r="D58" s="7"/>
      <c r="E58" s="7"/>
      <c r="F58" s="7"/>
      <c r="H58" s="6"/>
      <c r="I58" s="92"/>
      <c r="K58" s="7"/>
      <c r="M58" s="35"/>
      <c r="O58" s="35"/>
      <c r="S58" s="6"/>
      <c r="W58" s="6"/>
      <c r="X58" s="36"/>
      <c r="Y58" s="36"/>
      <c r="AA58" s="7"/>
      <c r="AB58" s="107"/>
      <c r="AC58" s="7"/>
      <c r="AD58" s="7"/>
    </row>
    <row r="59" spans="11:15" ht="12.75" customHeight="1">
      <c r="K59" s="44"/>
      <c r="M59" s="35"/>
      <c r="O59" s="35"/>
    </row>
    <row r="60" spans="11:28" ht="12.75" customHeight="1">
      <c r="K60" s="44"/>
      <c r="M60" s="35"/>
      <c r="O60" s="35"/>
      <c r="AB60" s="34"/>
    </row>
    <row r="61" spans="3:30" ht="12.75" customHeight="1">
      <c r="C61" s="7"/>
      <c r="D61" s="7"/>
      <c r="E61" s="7"/>
      <c r="F61" s="7"/>
      <c r="H61" s="6"/>
      <c r="K61" s="7"/>
      <c r="M61" s="35"/>
      <c r="O61" s="35"/>
      <c r="P61" s="7"/>
      <c r="Q61" s="7"/>
      <c r="S61" s="6"/>
      <c r="U61" s="6"/>
      <c r="W61" s="6"/>
      <c r="X61" s="36"/>
      <c r="Y61" s="36"/>
      <c r="AA61" s="7"/>
      <c r="AB61" s="7"/>
      <c r="AC61" s="7"/>
      <c r="AD61" s="7"/>
    </row>
    <row r="62" spans="11:28" ht="12.75" customHeight="1">
      <c r="K62" s="37"/>
      <c r="M62" s="35"/>
      <c r="O62" s="35"/>
      <c r="AB62" s="8"/>
    </row>
    <row r="63" spans="11:15" ht="12.75" customHeight="1">
      <c r="K63" s="37"/>
      <c r="M63" s="35"/>
      <c r="O63" s="35"/>
    </row>
    <row r="64" spans="11:29" ht="12.75" customHeight="1">
      <c r="K64" s="37"/>
      <c r="M64" s="35"/>
      <c r="O64" s="35"/>
      <c r="AB64" s="8"/>
      <c r="AC64" s="8"/>
    </row>
    <row r="65" spans="11:15" ht="12.75" customHeight="1">
      <c r="K65" s="37"/>
      <c r="M65" s="35"/>
      <c r="O65" s="35"/>
    </row>
    <row r="66" spans="11:28" ht="12.75" customHeight="1">
      <c r="K66" s="37"/>
      <c r="M66" s="35"/>
      <c r="O66" s="35"/>
      <c r="AB66" s="34"/>
    </row>
    <row r="67" spans="11:28" ht="12.75" customHeight="1">
      <c r="K67" s="37"/>
      <c r="M67" s="35"/>
      <c r="O67" s="35"/>
      <c r="AB67" s="8"/>
    </row>
    <row r="68" spans="4:29" ht="12.75" customHeight="1">
      <c r="D68" s="34"/>
      <c r="K68" s="37"/>
      <c r="M68" s="35"/>
      <c r="O68" s="35"/>
      <c r="AC68" s="8"/>
    </row>
    <row r="69" spans="11:15" ht="12.75" customHeight="1">
      <c r="K69" s="37"/>
      <c r="M69" s="35"/>
      <c r="O69" s="35"/>
    </row>
    <row r="70" spans="6:15" ht="12.75" customHeight="1">
      <c r="F70" s="8"/>
      <c r="K70" s="43"/>
      <c r="M70" s="35"/>
      <c r="O70" s="35"/>
    </row>
    <row r="71" spans="11:15" ht="12.75" customHeight="1">
      <c r="K71" s="37"/>
      <c r="M71" s="35"/>
      <c r="O71" s="35"/>
    </row>
    <row r="72" spans="11:15" ht="12.75" customHeight="1">
      <c r="K72" s="37"/>
      <c r="M72" s="35"/>
      <c r="O72" s="35"/>
    </row>
    <row r="73" spans="11:28" ht="12.75" customHeight="1">
      <c r="K73" s="37"/>
      <c r="M73" s="35"/>
      <c r="O73" s="35"/>
      <c r="AB73" s="34"/>
    </row>
    <row r="74" spans="11:29" ht="12.75" customHeight="1">
      <c r="K74" s="37"/>
      <c r="M74" s="35"/>
      <c r="O74" s="35"/>
      <c r="AC74" s="8"/>
    </row>
    <row r="75" spans="11:28" ht="12.75" customHeight="1">
      <c r="K75" s="43"/>
      <c r="M75" s="35"/>
      <c r="O75" s="35"/>
      <c r="AB75" s="8"/>
    </row>
    <row r="76" spans="11:31" ht="12.75">
      <c r="K76" s="8"/>
      <c r="M76" s="35"/>
      <c r="O76" s="35"/>
      <c r="Q76" s="70"/>
      <c r="X76" s="2"/>
      <c r="Y76" s="2"/>
      <c r="AB76" s="8"/>
      <c r="AC76" s="2"/>
      <c r="AD76" s="2"/>
      <c r="AE76" s="2"/>
    </row>
    <row r="77" spans="3:29" ht="12.75" customHeight="1">
      <c r="C77" s="7"/>
      <c r="D77" s="7"/>
      <c r="E77" s="7"/>
      <c r="F77" s="7"/>
      <c r="H77" s="6"/>
      <c r="K77" s="7"/>
      <c r="M77" s="35"/>
      <c r="N77" s="77"/>
      <c r="O77" s="35"/>
      <c r="R77" s="73"/>
      <c r="S77" s="6"/>
      <c r="W77" s="6"/>
      <c r="X77" s="6"/>
      <c r="Y77" s="6"/>
      <c r="Z77" s="6"/>
      <c r="AC77" s="8"/>
    </row>
    <row r="78" spans="3:29" ht="12.75">
      <c r="C78" s="7"/>
      <c r="D78" s="7"/>
      <c r="E78" s="7"/>
      <c r="F78" s="7"/>
      <c r="H78" s="6"/>
      <c r="K78" s="7"/>
      <c r="M78" s="35"/>
      <c r="N78" s="77"/>
      <c r="O78" s="35"/>
      <c r="Q78" s="7"/>
      <c r="R78" s="73"/>
      <c r="S78" s="6"/>
      <c r="W78" s="6"/>
      <c r="X78" s="6"/>
      <c r="Y78" s="6"/>
      <c r="Z78" s="6"/>
      <c r="AB78" s="8"/>
      <c r="AC78" s="8"/>
    </row>
    <row r="79" spans="3:26" ht="12.75">
      <c r="C79" s="7"/>
      <c r="D79" s="7"/>
      <c r="E79" s="7"/>
      <c r="F79" s="7"/>
      <c r="H79" s="6"/>
      <c r="K79" s="7"/>
      <c r="M79" s="35"/>
      <c r="N79" s="77"/>
      <c r="O79" s="35"/>
      <c r="R79" s="73"/>
      <c r="S79" s="6"/>
      <c r="U79" s="6"/>
      <c r="W79" s="6"/>
      <c r="X79" s="6"/>
      <c r="Y79" s="6"/>
      <c r="Z79" s="6"/>
    </row>
    <row r="80" spans="13:25" ht="12.75">
      <c r="M80" s="35"/>
      <c r="O80" s="35"/>
      <c r="X80" s="2"/>
      <c r="Y80" s="2"/>
    </row>
    <row r="81" spans="5:25" ht="12.75">
      <c r="E81" s="8"/>
      <c r="F81" s="8"/>
      <c r="K81" s="37"/>
      <c r="M81" s="35"/>
      <c r="O81" s="35"/>
      <c r="X81" s="2"/>
      <c r="Y81" s="2"/>
    </row>
    <row r="82" spans="11:25" ht="12.75">
      <c r="K82" s="37"/>
      <c r="M82" s="35"/>
      <c r="O82" s="35"/>
      <c r="X82" s="2"/>
      <c r="Y82" s="2"/>
    </row>
    <row r="83" spans="5:31" ht="12.75">
      <c r="E83" s="39"/>
      <c r="G83" s="64"/>
      <c r="H83" s="41"/>
      <c r="I83" s="92"/>
      <c r="J83" s="65"/>
      <c r="K83" s="39"/>
      <c r="L83" s="66"/>
      <c r="M83" s="35"/>
      <c r="N83" s="66"/>
      <c r="O83" s="35"/>
      <c r="P83" s="40"/>
      <c r="R83" s="71"/>
      <c r="T83" s="98"/>
      <c r="U83" s="41"/>
      <c r="W83" s="41"/>
      <c r="X83" s="41"/>
      <c r="Y83" s="41"/>
      <c r="Z83" s="64"/>
      <c r="AA83" s="42"/>
      <c r="AB83" s="42"/>
      <c r="AC83" s="42"/>
      <c r="AD83" s="42"/>
      <c r="AE83" s="42"/>
    </row>
    <row r="84" spans="11:31" ht="12.75">
      <c r="K84" s="37"/>
      <c r="M84" s="35"/>
      <c r="O84" s="35"/>
      <c r="X84" s="2"/>
      <c r="Y84" s="2"/>
      <c r="AC84" s="42"/>
      <c r="AD84" s="42"/>
      <c r="AE84" s="42"/>
    </row>
    <row r="85" spans="11:30" ht="12.75">
      <c r="K85" s="37"/>
      <c r="M85" s="35"/>
      <c r="O85" s="35"/>
      <c r="X85" s="2"/>
      <c r="Y85" s="2"/>
      <c r="AD85" s="8"/>
    </row>
    <row r="86" spans="11:25" ht="12.75">
      <c r="K86" s="37"/>
      <c r="M86" s="35"/>
      <c r="O86" s="35"/>
      <c r="X86" s="2"/>
      <c r="Y86" s="2"/>
    </row>
    <row r="87" spans="3:26" ht="12.75">
      <c r="C87" s="7"/>
      <c r="D87" s="7"/>
      <c r="E87" s="7"/>
      <c r="F87" s="7"/>
      <c r="H87" s="6"/>
      <c r="I87" s="44"/>
      <c r="K87" s="7"/>
      <c r="M87" s="35"/>
      <c r="N87" s="77"/>
      <c r="O87" s="35"/>
      <c r="P87" s="7"/>
      <c r="Q87" s="7"/>
      <c r="R87" s="93"/>
      <c r="S87" s="6"/>
      <c r="U87" s="6"/>
      <c r="W87" s="6"/>
      <c r="X87" s="6"/>
      <c r="Y87" s="6"/>
      <c r="Z87" s="6"/>
    </row>
    <row r="88" spans="11:25" ht="12.75">
      <c r="K88" s="37"/>
      <c r="M88" s="35"/>
      <c r="O88" s="35"/>
      <c r="R88" s="83"/>
      <c r="X88" s="2"/>
      <c r="Y88" s="2"/>
    </row>
    <row r="89" spans="13:29" ht="12.75">
      <c r="M89" s="35"/>
      <c r="O89" s="35"/>
      <c r="R89" s="83"/>
      <c r="X89" s="2"/>
      <c r="Y89" s="2"/>
      <c r="AB89" s="8"/>
      <c r="AC89" s="34"/>
    </row>
    <row r="90" spans="11:28" ht="12.75">
      <c r="K90" s="37"/>
      <c r="M90" s="35"/>
      <c r="O90" s="35"/>
      <c r="X90" s="2"/>
      <c r="Y90" s="2"/>
      <c r="AB90" s="8"/>
    </row>
    <row r="91" spans="11:31" ht="12.75">
      <c r="K91" s="37"/>
      <c r="M91" s="35"/>
      <c r="O91" s="35"/>
      <c r="R91" s="83"/>
      <c r="X91" s="2"/>
      <c r="Y91" s="2"/>
      <c r="AA91" s="42"/>
      <c r="AB91" s="42"/>
      <c r="AC91" s="42"/>
      <c r="AD91" s="42"/>
      <c r="AE91" s="42"/>
    </row>
    <row r="92" spans="11:29" ht="12.75">
      <c r="K92" s="37"/>
      <c r="M92" s="35"/>
      <c r="O92" s="35"/>
      <c r="R92" s="83"/>
      <c r="X92" s="2"/>
      <c r="Y92" s="2"/>
      <c r="AC92" s="8"/>
    </row>
    <row r="93" spans="11:25" ht="12.75">
      <c r="K93" s="37"/>
      <c r="M93" s="35"/>
      <c r="O93" s="35"/>
      <c r="R93" s="83"/>
      <c r="X93" s="2"/>
      <c r="Y93" s="2"/>
    </row>
    <row r="94" spans="3:15" ht="12.75">
      <c r="C94" s="8"/>
      <c r="K94" s="37"/>
      <c r="M94" s="35"/>
      <c r="O94" s="35"/>
    </row>
    <row r="95" spans="11:28" ht="12.75">
      <c r="K95" s="37"/>
      <c r="M95" s="35"/>
      <c r="O95" s="35"/>
      <c r="AB95" s="8"/>
    </row>
    <row r="96" spans="5:15" ht="12.75">
      <c r="E96" s="67"/>
      <c r="M96" s="35"/>
      <c r="O96" s="35"/>
    </row>
    <row r="97" spans="13:15" ht="12.75">
      <c r="M97" s="35"/>
      <c r="O97" s="35"/>
    </row>
    <row r="98" spans="3:31" ht="12.75">
      <c r="C98" s="39"/>
      <c r="D98" s="39"/>
      <c r="I98" s="92"/>
      <c r="J98" s="65"/>
      <c r="K98" s="39"/>
      <c r="L98" s="66"/>
      <c r="M98" s="35"/>
      <c r="N98" s="66"/>
      <c r="O98" s="35"/>
      <c r="P98" s="40"/>
      <c r="R98" s="71"/>
      <c r="T98" s="98"/>
      <c r="U98" s="41"/>
      <c r="W98" s="41"/>
      <c r="X98" s="39"/>
      <c r="Y98" s="39"/>
      <c r="Z98" s="64"/>
      <c r="AA98" s="42"/>
      <c r="AB98" s="68"/>
      <c r="AC98" s="42"/>
      <c r="AD98" s="42"/>
      <c r="AE98" s="42"/>
    </row>
    <row r="99" spans="13:15" ht="12.75">
      <c r="M99" s="35"/>
      <c r="O99" s="35"/>
    </row>
    <row r="100" spans="13:15" ht="12.75">
      <c r="M100" s="35"/>
      <c r="O100" s="35"/>
    </row>
    <row r="101" spans="13:15" ht="12.75">
      <c r="M101" s="35"/>
      <c r="O101" s="35"/>
    </row>
    <row r="102" spans="13:15" ht="12.75">
      <c r="M102" s="35"/>
      <c r="O102" s="35"/>
    </row>
    <row r="103" spans="13:28" ht="12.75">
      <c r="M103" s="35"/>
      <c r="O103" s="35"/>
      <c r="AB103" s="34"/>
    </row>
    <row r="104" spans="13:15" ht="12.75">
      <c r="M104" s="35"/>
      <c r="O104" s="35"/>
    </row>
    <row r="105" spans="13:15" ht="12.75">
      <c r="M105" s="35"/>
      <c r="O105" s="35"/>
    </row>
    <row r="106" spans="13:15" ht="12.75">
      <c r="M106" s="35"/>
      <c r="O106" s="35"/>
    </row>
    <row r="107" spans="13:15" ht="12.75">
      <c r="M107" s="35"/>
      <c r="O107" s="35"/>
    </row>
    <row r="108" spans="13:15" ht="12.75">
      <c r="M108" s="35"/>
      <c r="O108" s="35"/>
    </row>
    <row r="109" spans="13:15" ht="12.75">
      <c r="M109" s="35"/>
      <c r="O109" s="35"/>
    </row>
    <row r="110" spans="13:15" ht="12.75">
      <c r="M110" s="35"/>
      <c r="O110" s="35"/>
    </row>
    <row r="111" spans="13:29" ht="12.75">
      <c r="M111" s="35"/>
      <c r="O111" s="35"/>
      <c r="AC111" s="34"/>
    </row>
    <row r="112" spans="13:15" ht="12.75">
      <c r="M112" s="35"/>
      <c r="O112" s="35"/>
    </row>
    <row r="113" spans="13:15" ht="12.75">
      <c r="M113" s="35"/>
      <c r="O113" s="35"/>
    </row>
    <row r="114" spans="13:15" ht="12.75">
      <c r="M114" s="35"/>
      <c r="O114" s="35"/>
    </row>
    <row r="115" spans="13:15" ht="12.75">
      <c r="M115" s="35"/>
      <c r="O115" s="35"/>
    </row>
    <row r="116" spans="13:15" ht="12.75">
      <c r="M116" s="35"/>
      <c r="O116" s="35"/>
    </row>
    <row r="117" spans="13:15" ht="12.75">
      <c r="M117" s="35"/>
      <c r="O117" s="35"/>
    </row>
    <row r="118" spans="13:15" ht="12.75">
      <c r="M118" s="35"/>
      <c r="O118" s="35"/>
    </row>
    <row r="119" spans="13:15" ht="12.75">
      <c r="M119" s="35"/>
      <c r="O119" s="35"/>
    </row>
    <row r="120" spans="13:15" ht="12.75">
      <c r="M120" s="35"/>
      <c r="O120" s="35"/>
    </row>
    <row r="121" spans="13:15" ht="12.75">
      <c r="M121" s="35"/>
      <c r="O121" s="35"/>
    </row>
    <row r="122" spans="13:15" ht="12.75">
      <c r="M122" s="35"/>
      <c r="O122" s="35"/>
    </row>
    <row r="123" spans="13:15" ht="12.75">
      <c r="M123" s="35"/>
      <c r="O123" s="35"/>
    </row>
    <row r="124" spans="13:15" ht="12.75">
      <c r="M124" s="35"/>
      <c r="O124" s="35"/>
    </row>
    <row r="125" spans="13:15" ht="12.75">
      <c r="M125" s="35"/>
      <c r="O125" s="35"/>
    </row>
    <row r="126" spans="13:15" ht="12.75">
      <c r="M126" s="35"/>
      <c r="O126" s="35"/>
    </row>
  </sheetData>
  <sheetProtection/>
  <printOptions/>
  <pageMargins left="0" right="0" top="0" bottom="0" header="0" footer="0"/>
  <pageSetup fitToHeight="2" fitToWidth="1" horizontalDpi="600" verticalDpi="600" orientation="landscape" paperSize="5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7"/>
  <sheetViews>
    <sheetView showZeros="0" zoomScalePageLayoutView="0" workbookViewId="0" topLeftCell="A1">
      <selection activeCell="E51" sqref="E51"/>
    </sheetView>
  </sheetViews>
  <sheetFormatPr defaultColWidth="9.140625" defaultRowHeight="12.75"/>
  <cols>
    <col min="1" max="1" width="14.00390625" style="0" customWidth="1"/>
    <col min="2" max="2" width="25.7109375" style="0" customWidth="1"/>
    <col min="3" max="3" width="8.140625" style="0" customWidth="1"/>
    <col min="4" max="4" width="15.28125" style="0" customWidth="1"/>
    <col min="5" max="5" width="33.8515625" style="0" customWidth="1"/>
  </cols>
  <sheetData>
    <row r="1" spans="1:5" ht="18.75">
      <c r="A1" s="111" t="s">
        <v>82</v>
      </c>
      <c r="B1" s="112"/>
      <c r="C1" s="112"/>
      <c r="D1" s="112"/>
      <c r="E1" s="112"/>
    </row>
    <row r="2" spans="1:5" ht="15.75">
      <c r="A2" s="45"/>
      <c r="B2" s="45"/>
      <c r="C2" s="46"/>
      <c r="D2" s="45"/>
      <c r="E2" s="45"/>
    </row>
    <row r="3" spans="1:5" ht="16.5" thickBot="1">
      <c r="A3" s="47" t="s">
        <v>83</v>
      </c>
      <c r="B3" s="48"/>
      <c r="C3" s="48"/>
      <c r="D3" s="113" t="s">
        <v>84</v>
      </c>
      <c r="E3" s="114"/>
    </row>
    <row r="4" spans="1:5" ht="15.75">
      <c r="A4" s="45"/>
      <c r="B4" s="45"/>
      <c r="C4" s="45"/>
      <c r="D4" s="45"/>
      <c r="E4" s="45"/>
    </row>
    <row r="5" spans="1:5" ht="15.75">
      <c r="A5" s="49" t="s">
        <v>85</v>
      </c>
      <c r="B5" s="50" t="s">
        <v>416</v>
      </c>
      <c r="C5" s="45"/>
      <c r="D5" s="49" t="s">
        <v>86</v>
      </c>
      <c r="E5" s="58" t="str">
        <f>VLOOKUP($B$5,Data05,11)</f>
        <v>Storefront w/apartment</v>
      </c>
    </row>
    <row r="6" spans="1:5" ht="15.75">
      <c r="A6" s="45"/>
      <c r="B6" s="50"/>
      <c r="C6" s="45"/>
      <c r="D6" s="49"/>
      <c r="E6" s="52"/>
    </row>
    <row r="7" spans="1:5" ht="15.75">
      <c r="A7" s="49" t="s">
        <v>87</v>
      </c>
      <c r="B7" s="51" t="str">
        <f>VLOOKUP($B$5,Data05,3)</f>
        <v>0709-262-0718-9</v>
      </c>
      <c r="C7" s="45"/>
      <c r="D7" s="49" t="s">
        <v>88</v>
      </c>
      <c r="E7" s="58" t="str">
        <f>VLOOKUP($B$5,Data05,5)</f>
        <v>North American Group of Companies Inc</v>
      </c>
    </row>
    <row r="8" spans="1:5" ht="15.75">
      <c r="A8" s="49" t="s">
        <v>89</v>
      </c>
      <c r="B8" s="51" t="str">
        <f>VLOOKUP($B$5,Data05,4)</f>
        <v>1033 S Park St</v>
      </c>
      <c r="C8" s="45"/>
      <c r="D8" s="49" t="s">
        <v>90</v>
      </c>
      <c r="E8" s="58" t="str">
        <f>VLOOKUP($B$5,Data05,6)</f>
        <v>Francisco Vazquez Vera</v>
      </c>
    </row>
    <row r="9" spans="1:5" ht="15.75">
      <c r="A9" s="45"/>
      <c r="B9" s="54"/>
      <c r="C9" s="45"/>
      <c r="D9" s="49"/>
      <c r="E9" s="54"/>
    </row>
    <row r="10" spans="1:5" ht="15.75">
      <c r="A10" s="49" t="s">
        <v>91</v>
      </c>
      <c r="B10" s="51">
        <f>VLOOKUP($B$5,Data05,9)</f>
        <v>40544</v>
      </c>
      <c r="C10" s="45"/>
      <c r="D10" s="49" t="s">
        <v>92</v>
      </c>
      <c r="E10" s="53">
        <f>VLOOKUP($B$5,Data05,7)</f>
        <v>4869044</v>
      </c>
    </row>
    <row r="11" spans="1:5" ht="15.75">
      <c r="A11" s="49" t="s">
        <v>93</v>
      </c>
      <c r="B11" s="56">
        <f>VLOOKUP($B$5,Data05,10)</f>
        <v>179000</v>
      </c>
      <c r="C11" s="45"/>
      <c r="D11" s="49" t="s">
        <v>94</v>
      </c>
      <c r="E11" s="58" t="str">
        <f>VLOOKUP($B$5,Data05,8)</f>
        <v>WD</v>
      </c>
    </row>
    <row r="12" spans="1:5" ht="15.75">
      <c r="A12" s="49"/>
      <c r="B12" s="54"/>
      <c r="C12" s="45"/>
      <c r="D12" s="49"/>
      <c r="E12" s="54"/>
    </row>
    <row r="13" spans="1:5" ht="15.75">
      <c r="A13" s="49" t="s">
        <v>95</v>
      </c>
      <c r="B13" s="57">
        <f>VLOOKUP($B$5,Data05,12)</f>
        <v>1075</v>
      </c>
      <c r="C13" s="45"/>
      <c r="D13" s="49" t="s">
        <v>96</v>
      </c>
      <c r="E13" s="55">
        <f>B11/B13</f>
        <v>166.51162790697674</v>
      </c>
    </row>
    <row r="14" spans="1:5" ht="15.75">
      <c r="A14" s="49" t="s">
        <v>97</v>
      </c>
      <c r="B14" s="57">
        <f>VLOOKUP($B$5,Data05,14)</f>
        <v>1438</v>
      </c>
      <c r="C14" s="45"/>
      <c r="D14" s="49" t="s">
        <v>98</v>
      </c>
      <c r="E14" s="55">
        <f>B11/B14</f>
        <v>124.47844228094576</v>
      </c>
    </row>
    <row r="15" spans="1:5" ht="15.75">
      <c r="A15" s="49" t="s">
        <v>113</v>
      </c>
      <c r="B15" s="57">
        <f>VLOOKUP($B$5,Data05,16)</f>
        <v>0</v>
      </c>
      <c r="C15" s="45"/>
      <c r="D15" s="49" t="s">
        <v>114</v>
      </c>
      <c r="E15" s="56">
        <f>VLOOKUP($B$5,Data05,17)</f>
        <v>0</v>
      </c>
    </row>
    <row r="16" spans="1:5" ht="15.75">
      <c r="A16" s="49"/>
      <c r="B16" s="54"/>
      <c r="C16" s="45"/>
      <c r="D16" s="49"/>
      <c r="E16" s="54"/>
    </row>
    <row r="17" spans="1:5" ht="15.75">
      <c r="A17" s="49" t="s">
        <v>99</v>
      </c>
      <c r="B17" s="57">
        <f>VLOOKUP($B$5,Data05,18)</f>
        <v>3250</v>
      </c>
      <c r="C17" s="45"/>
      <c r="D17" s="49" t="s">
        <v>100</v>
      </c>
      <c r="E17" s="58" t="str">
        <f>VLOOKUP($B$5,Data05,24)</f>
        <v>Wood</v>
      </c>
    </row>
    <row r="18" spans="1:5" ht="15.75">
      <c r="A18" s="49" t="s">
        <v>101</v>
      </c>
      <c r="B18" s="53" t="str">
        <f>VLOOKUP($B$5,Data05,19)</f>
        <v>C2</v>
      </c>
      <c r="C18" s="45"/>
      <c r="D18" s="49" t="s">
        <v>102</v>
      </c>
      <c r="E18" s="58" t="str">
        <f>VLOOKUP($B$5,Data05,25)</f>
        <v>Wood</v>
      </c>
    </row>
    <row r="19" spans="1:5" ht="15.75">
      <c r="A19" s="49"/>
      <c r="B19" s="54"/>
      <c r="C19" s="45"/>
      <c r="D19" s="49"/>
      <c r="E19" s="54"/>
    </row>
    <row r="20" spans="1:5" ht="15.75">
      <c r="A20" s="49" t="s">
        <v>103</v>
      </c>
      <c r="B20" s="53">
        <f>VLOOKUP($B$5,Data05,26)</f>
        <v>2</v>
      </c>
      <c r="C20" s="45"/>
      <c r="D20" s="49" t="s">
        <v>104</v>
      </c>
      <c r="E20" s="53">
        <f>VLOOKUP($B$5,Data05,22)</f>
        <v>1914</v>
      </c>
    </row>
    <row r="21" spans="1:5" ht="15.75">
      <c r="A21" s="49" t="s">
        <v>105</v>
      </c>
      <c r="B21" s="58" t="str">
        <f>VLOOKUP($B$5,Data05,21)</f>
        <v>Ave</v>
      </c>
      <c r="C21" s="45"/>
      <c r="D21" s="49" t="s">
        <v>106</v>
      </c>
      <c r="E21" s="53">
        <f>VLOOKUP($B$5,Data05,23)</f>
        <v>1982</v>
      </c>
    </row>
    <row r="22" spans="1:5" ht="15.75">
      <c r="A22" s="49"/>
      <c r="B22" s="45"/>
      <c r="C22" s="45"/>
      <c r="D22" s="45"/>
      <c r="E22" s="45"/>
    </row>
    <row r="23" spans="1:5" ht="15.75">
      <c r="A23" s="49" t="s">
        <v>107</v>
      </c>
      <c r="B23" s="45"/>
      <c r="C23" s="45"/>
      <c r="D23" s="45"/>
      <c r="E23" s="45"/>
    </row>
    <row r="24" ht="15.75">
      <c r="A24" s="59" t="str">
        <f>VLOOKUP($B$5,Data05,28)</f>
        <v>Original building built 1914, addition in 1982.  Sale recorded 5/2/2012 for unrecorded land contract</v>
      </c>
    </row>
    <row r="25" ht="15.75">
      <c r="A25" s="61" t="str">
        <f>VLOOKUP($B$5,Data05,29)</f>
        <v>from 1/1/2011.</v>
      </c>
    </row>
    <row r="26" ht="15.75">
      <c r="A26" s="61">
        <f>VLOOKUP($B$5,Data05,30)</f>
        <v>0</v>
      </c>
    </row>
    <row r="27" spans="1:5" ht="16.5" thickBot="1">
      <c r="A27" s="48"/>
      <c r="B27" s="60"/>
      <c r="C27" s="60"/>
      <c r="D27" s="60"/>
      <c r="E27" s="60"/>
    </row>
    <row r="28" ht="12.75" customHeight="1"/>
    <row r="29" ht="12.75" customHeight="1"/>
    <row r="30" ht="12.75" customHeight="1">
      <c r="A30" s="69"/>
    </row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spans="1:5" ht="12.75" customHeight="1" thickBot="1">
      <c r="A46" s="60"/>
      <c r="B46" s="60"/>
      <c r="C46" s="60"/>
      <c r="D46" s="60"/>
      <c r="E46" s="60"/>
    </row>
    <row r="47" spans="1:5" ht="12.75" customHeight="1">
      <c r="A47" s="109"/>
      <c r="B47" s="109"/>
      <c r="C47" s="109"/>
      <c r="D47" s="109"/>
      <c r="E47" s="109"/>
    </row>
    <row r="48" ht="12.75" customHeight="1"/>
    <row r="49" ht="12.75" customHeight="1"/>
    <row r="50" ht="12.75" customHeight="1"/>
  </sheetData>
  <sheetProtection/>
  <mergeCells count="2">
    <mergeCell ref="A1:E1"/>
    <mergeCell ref="D3:E3"/>
  </mergeCells>
  <printOptions horizontalCentered="1"/>
  <pageMargins left="0.75" right="0.75" top="1" bottom="1" header="0" footer="0"/>
  <pageSetup fitToHeight="1" fitToWidth="1" horizontalDpi="600" verticalDpi="6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Madison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 Huemmer</dc:creator>
  <cp:keywords/>
  <dc:description/>
  <cp:lastModifiedBy>asjjh</cp:lastModifiedBy>
  <cp:lastPrinted>2011-12-09T14:10:19Z</cp:lastPrinted>
  <dcterms:created xsi:type="dcterms:W3CDTF">2005-10-11T18:30:36Z</dcterms:created>
  <dcterms:modified xsi:type="dcterms:W3CDTF">2012-08-21T13:23:05Z</dcterms:modified>
  <cp:category/>
  <cp:version/>
  <cp:contentType/>
  <cp:contentStatus/>
</cp:coreProperties>
</file>