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pdaac\Desktop\Website Photos\21st Century Policing\"/>
    </mc:Choice>
  </mc:AlternateContent>
  <xr:revisionPtr revIDLastSave="0" documentId="8_{C50060D4-9222-4958-9266-F0150F952824}" xr6:coauthVersionLast="47" xr6:coauthVersionMax="47" xr10:uidLastSave="{00000000-0000-0000-0000-000000000000}"/>
  <workbookProtection lockStructure="1"/>
  <bookViews>
    <workbookView xWindow="28680" yWindow="-120" windowWidth="29040" windowHeight="15840" firstSheet="2" activeTab="2" xr2:uid="{00000000-000D-0000-FFFF-FFFF00000000}"/>
  </bookViews>
  <sheets>
    <sheet name="IBR" sheetId="6" state="hidden" r:id="rId1"/>
    <sheet name="Arrests" sheetId="1" state="hidden" r:id="rId2"/>
    <sheet name="Traffic Stops" sheetId="2" r:id="rId3"/>
    <sheet name="Use of Force"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D71" i="6"/>
  <c r="L53" i="1"/>
  <c r="D53" i="1"/>
  <c r="D55" i="6"/>
  <c r="C53" i="1"/>
  <c r="K55" i="1"/>
  <c r="C55" i="6"/>
  <c r="J53" i="1"/>
  <c r="I65" i="9" l="1"/>
  <c r="I62" i="9"/>
  <c r="I126" i="9"/>
  <c r="I60" i="9"/>
  <c r="I140" i="9"/>
  <c r="I108" i="9"/>
  <c r="I106" i="9"/>
  <c r="I102" i="9"/>
  <c r="I109" i="9"/>
  <c r="I105" i="9"/>
  <c r="I104" i="9"/>
  <c r="I136" i="9"/>
  <c r="I131" i="9"/>
  <c r="I130" i="9"/>
  <c r="I135" i="9"/>
  <c r="I134" i="9"/>
  <c r="I127" i="9"/>
  <c r="I138" i="9"/>
  <c r="I59" i="9"/>
  <c r="I129" i="9"/>
  <c r="I64" i="9"/>
  <c r="I38" i="9"/>
  <c r="I137" i="9"/>
  <c r="M47" i="1"/>
  <c r="L47" i="1"/>
  <c r="K47" i="1"/>
  <c r="J47" i="1"/>
  <c r="N46" i="1"/>
  <c r="N45" i="1"/>
  <c r="N44" i="1"/>
  <c r="B53"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B71" i="6"/>
  <c r="B55" i="6"/>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O55" i="1" l="1"/>
  <c r="O39" i="1"/>
  <c r="F18" i="6" l="1"/>
  <c r="F3" i="1" l="1"/>
  <c r="F4" i="1"/>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E9" i="2"/>
  <c r="C10" i="2"/>
  <c r="E10" i="2"/>
  <c r="C11" i="2"/>
  <c r="E11" i="2"/>
  <c r="C12" i="2"/>
  <c r="E12" i="2"/>
  <c r="C13" i="2"/>
  <c r="E13" i="2"/>
  <c r="C14" i="2"/>
  <c r="E14" i="2"/>
  <c r="G39" i="1" l="1"/>
  <c r="D85" i="6" l="1"/>
  <c r="E85" i="6"/>
  <c r="C85" i="6"/>
  <c r="B10" i="2"/>
  <c r="B11" i="2"/>
  <c r="B12" i="2"/>
  <c r="B13" i="2"/>
  <c r="B14" i="2"/>
  <c r="B9" i="2"/>
  <c r="C3" i="2"/>
  <c r="E3" i="2"/>
  <c r="C4" i="2"/>
  <c r="E4" i="2"/>
  <c r="C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C31" i="2"/>
  <c r="B31" i="2"/>
  <c r="F30" i="2"/>
  <c r="F29" i="2"/>
  <c r="F28" i="2"/>
  <c r="F26" i="2"/>
  <c r="F25" i="2"/>
  <c r="E22" i="2"/>
  <c r="C22" i="2"/>
  <c r="B22" i="2"/>
  <c r="F21" i="2"/>
  <c r="F20" i="2"/>
  <c r="F19" i="2"/>
  <c r="E47" i="2"/>
  <c r="C47" i="2"/>
  <c r="B47" i="2"/>
  <c r="F46" i="2"/>
  <c r="F45" i="2"/>
  <c r="F44" i="2"/>
  <c r="F42" i="2"/>
  <c r="F41" i="2"/>
  <c r="E38" i="2"/>
  <c r="C38" i="2"/>
  <c r="B38" i="2"/>
  <c r="F37" i="2"/>
  <c r="F36" i="2"/>
  <c r="F35" i="2"/>
  <c r="F45" i="1"/>
  <c r="F46" i="1"/>
  <c r="F44" i="1"/>
  <c r="C47" i="1"/>
  <c r="D47" i="1"/>
  <c r="E47" i="1"/>
  <c r="B47" i="1"/>
  <c r="F47" i="1" l="1"/>
  <c r="F12" i="2"/>
  <c r="F5" i="2"/>
  <c r="E6" i="2"/>
  <c r="E15" i="2"/>
  <c r="B6" i="2"/>
  <c r="C6" i="2"/>
  <c r="C15" i="2"/>
  <c r="F14" i="2"/>
  <c r="F10" i="2"/>
  <c r="F11" i="2"/>
  <c r="F4" i="2"/>
  <c r="F9" i="2"/>
  <c r="F13" i="2"/>
  <c r="F3" i="2"/>
  <c r="B15" i="2"/>
  <c r="F22" i="2"/>
  <c r="G21" i="2" s="1"/>
  <c r="F31" i="2"/>
  <c r="G26" i="2" s="1"/>
  <c r="F47" i="2"/>
  <c r="F38" i="2"/>
  <c r="G35" i="2" s="1"/>
  <c r="O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<sst xmlns="http://schemas.openxmlformats.org/spreadsheetml/2006/main" count="549" uniqueCount="127">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</sst>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workbookViewId="0">
      <selection activeCell="L15" sqref="L15"/>
    </sheetView>
  </sheetViews>
  <sheetFormatPr defaultRowHeight="15" x14ac:dyDescent="0.25"/>
  <cols>
    <col min="1" max="1" width="35.28515625" bestFit="1" customWidth="1"/>
    <col min="2" max="6" width="7" style="1" customWidth="1"/>
    <col min="7" max="7" width="7" customWidth="1"/>
    <col min="8" max="8" width="4.42578125" customWidth="1"/>
    <col min="9" max="9" width="35.28515625" bestFit="1" customWidth="1"/>
    <col min="10" max="15" width="7.140625" customWidth="1"/>
  </cols>
  <sheetData>
    <row r="1" spans="1:15" ht="15" customHeight="1" thickBot="1" x14ac:dyDescent="0.3">
      <c r="A1" s="80" t="s">
        <v>117</v>
      </c>
      <c r="B1" s="80"/>
      <c r="C1" s="80"/>
      <c r="D1" s="80"/>
      <c r="E1" s="80"/>
      <c r="F1" s="80"/>
      <c r="G1" s="80"/>
      <c r="I1" s="80" t="s">
        <v>118</v>
      </c>
      <c r="J1" s="80"/>
      <c r="K1" s="80"/>
      <c r="L1" s="80"/>
      <c r="M1" s="80"/>
      <c r="N1" s="80"/>
      <c r="O1" s="80"/>
    </row>
    <row r="2" spans="1:15" ht="15.75" thickTop="1" x14ac:dyDescent="0.25">
      <c r="A2" s="3" t="s">
        <v>84</v>
      </c>
      <c r="B2" s="4" t="s">
        <v>1</v>
      </c>
      <c r="C2" s="4" t="s">
        <v>2</v>
      </c>
      <c r="D2" s="4" t="s">
        <v>3</v>
      </c>
      <c r="E2" s="4" t="s">
        <v>4</v>
      </c>
      <c r="F2" s="4" t="s">
        <v>5</v>
      </c>
      <c r="G2" s="5" t="s">
        <v>18</v>
      </c>
      <c r="I2" s="3" t="s">
        <v>84</v>
      </c>
      <c r="J2" s="4" t="s">
        <v>1</v>
      </c>
      <c r="K2" s="4" t="s">
        <v>2</v>
      </c>
      <c r="L2" s="4" t="s">
        <v>3</v>
      </c>
      <c r="M2" s="4" t="s">
        <v>4</v>
      </c>
      <c r="N2" s="4" t="s">
        <v>5</v>
      </c>
      <c r="O2" s="5" t="s">
        <v>18</v>
      </c>
    </row>
    <row r="3" spans="1:15" x14ac:dyDescent="0.25">
      <c r="A3" t="s">
        <v>85</v>
      </c>
      <c r="B3" s="1">
        <v>0</v>
      </c>
      <c r="C3" s="1">
        <v>2</v>
      </c>
      <c r="D3" s="1">
        <v>1</v>
      </c>
      <c r="F3" s="1">
        <f t="shared" ref="F3:F26" si="0">SUM(B3:E3)</f>
        <v>3</v>
      </c>
      <c r="G3" s="2">
        <f t="shared" ref="G3:G26" si="1">F3/F$39</f>
        <v>3.6122817579771222E-4</v>
      </c>
      <c r="I3" t="s">
        <v>85</v>
      </c>
      <c r="J3" s="1">
        <v>0</v>
      </c>
      <c r="K3" s="1">
        <v>0</v>
      </c>
      <c r="L3" s="1">
        <v>0</v>
      </c>
      <c r="M3" s="1"/>
      <c r="N3" s="1">
        <f t="shared" ref="N3:N26" si="2">SUM(J3:M3)</f>
        <v>0</v>
      </c>
      <c r="O3" s="2">
        <f t="shared" ref="O3:O26" si="3">N3/N$39</f>
        <v>0</v>
      </c>
    </row>
    <row r="4" spans="1:15" x14ac:dyDescent="0.25">
      <c r="A4" t="s">
        <v>7</v>
      </c>
      <c r="B4" s="1">
        <v>0</v>
      </c>
      <c r="C4" s="1">
        <v>0</v>
      </c>
      <c r="D4" s="1">
        <v>4</v>
      </c>
      <c r="F4" s="1">
        <f t="shared" si="0"/>
        <v>4</v>
      </c>
      <c r="G4" s="2">
        <f t="shared" si="1"/>
        <v>4.8163756773028296E-4</v>
      </c>
      <c r="I4" t="s">
        <v>7</v>
      </c>
      <c r="J4" s="1">
        <v>0</v>
      </c>
      <c r="K4" s="1">
        <v>0</v>
      </c>
      <c r="L4" s="1">
        <v>0</v>
      </c>
      <c r="M4" s="1"/>
      <c r="N4" s="1">
        <f t="shared" si="2"/>
        <v>0</v>
      </c>
      <c r="O4" s="2">
        <f t="shared" si="3"/>
        <v>0</v>
      </c>
    </row>
    <row r="5" spans="1:15" x14ac:dyDescent="0.25">
      <c r="A5" t="s">
        <v>86</v>
      </c>
      <c r="B5" s="1">
        <v>406</v>
      </c>
      <c r="C5" s="1">
        <v>350</v>
      </c>
      <c r="D5" s="1">
        <v>382</v>
      </c>
      <c r="F5" s="1">
        <f t="shared" si="0"/>
        <v>1138</v>
      </c>
      <c r="G5" s="2">
        <f t="shared" si="1"/>
        <v>0.13702588801926549</v>
      </c>
      <c r="I5" t="s">
        <v>86</v>
      </c>
      <c r="J5" s="1">
        <v>18</v>
      </c>
      <c r="K5" s="1">
        <v>22</v>
      </c>
      <c r="L5" s="1">
        <v>44</v>
      </c>
      <c r="M5" s="1"/>
      <c r="N5" s="1">
        <f t="shared" si="2"/>
        <v>84</v>
      </c>
      <c r="O5" s="2">
        <f t="shared" si="3"/>
        <v>3.3359809372517868E-2</v>
      </c>
    </row>
    <row r="6" spans="1:15" x14ac:dyDescent="0.25">
      <c r="A6" t="s">
        <v>8</v>
      </c>
      <c r="B6" s="1">
        <v>0</v>
      </c>
      <c r="C6" s="1">
        <v>0</v>
      </c>
      <c r="D6" s="1">
        <v>0</v>
      </c>
      <c r="F6" s="1">
        <f t="shared" si="0"/>
        <v>0</v>
      </c>
      <c r="G6" s="2">
        <f t="shared" si="1"/>
        <v>0</v>
      </c>
      <c r="I6" t="s">
        <v>8</v>
      </c>
      <c r="J6" s="1">
        <v>0</v>
      </c>
      <c r="K6" s="1">
        <v>0</v>
      </c>
      <c r="L6" s="1">
        <v>0</v>
      </c>
      <c r="M6" s="1"/>
      <c r="N6" s="1">
        <f t="shared" si="2"/>
        <v>0</v>
      </c>
      <c r="O6" s="2">
        <f t="shared" si="3"/>
        <v>0</v>
      </c>
    </row>
    <row r="7" spans="1:15" x14ac:dyDescent="0.25">
      <c r="A7" t="s">
        <v>9</v>
      </c>
      <c r="B7" s="1">
        <v>10</v>
      </c>
      <c r="C7" s="1">
        <v>20</v>
      </c>
      <c r="D7" s="1">
        <v>19</v>
      </c>
      <c r="F7" s="1">
        <f t="shared" si="0"/>
        <v>49</v>
      </c>
      <c r="G7" s="2">
        <f t="shared" si="1"/>
        <v>5.9000602046959663E-3</v>
      </c>
      <c r="I7" t="s">
        <v>9</v>
      </c>
      <c r="J7" s="1">
        <v>0</v>
      </c>
      <c r="K7" s="1">
        <v>0</v>
      </c>
      <c r="L7" s="1">
        <v>3</v>
      </c>
      <c r="M7" s="1"/>
      <c r="N7" s="1">
        <f t="shared" si="2"/>
        <v>3</v>
      </c>
      <c r="O7" s="2">
        <f t="shared" si="3"/>
        <v>1.1914217633042098E-3</v>
      </c>
    </row>
    <row r="8" spans="1:15" x14ac:dyDescent="0.25">
      <c r="A8" t="s">
        <v>17</v>
      </c>
      <c r="B8" s="1">
        <v>3</v>
      </c>
      <c r="C8" s="1">
        <v>1</v>
      </c>
      <c r="D8" s="1">
        <v>1</v>
      </c>
      <c r="F8" s="1">
        <f t="shared" si="0"/>
        <v>5</v>
      </c>
      <c r="G8" s="2">
        <f t="shared" si="1"/>
        <v>6.020469596628537E-4</v>
      </c>
      <c r="I8" t="s">
        <v>17</v>
      </c>
      <c r="J8" s="1">
        <v>0</v>
      </c>
      <c r="K8" s="1">
        <v>2</v>
      </c>
      <c r="L8" s="1">
        <v>2</v>
      </c>
      <c r="M8" s="1"/>
      <c r="N8" s="1">
        <f t="shared" si="2"/>
        <v>4</v>
      </c>
      <c r="O8" s="2">
        <f t="shared" si="3"/>
        <v>1.5885623510722795E-3</v>
      </c>
    </row>
    <row r="9" spans="1:15" x14ac:dyDescent="0.25">
      <c r="A9" t="s">
        <v>10</v>
      </c>
      <c r="B9" s="1">
        <v>96</v>
      </c>
      <c r="C9" s="1">
        <v>103</v>
      </c>
      <c r="D9" s="1">
        <v>101</v>
      </c>
      <c r="F9" s="1">
        <f t="shared" si="0"/>
        <v>300</v>
      </c>
      <c r="G9" s="2">
        <f t="shared" si="1"/>
        <v>3.6122817579771226E-2</v>
      </c>
      <c r="I9" t="s">
        <v>10</v>
      </c>
      <c r="J9" s="1">
        <v>10</v>
      </c>
      <c r="K9" s="1">
        <v>13</v>
      </c>
      <c r="L9" s="1">
        <v>12</v>
      </c>
      <c r="M9" s="1"/>
      <c r="N9" s="1">
        <f t="shared" si="2"/>
        <v>35</v>
      </c>
      <c r="O9" s="2">
        <f t="shared" si="3"/>
        <v>1.3899920571882446E-2</v>
      </c>
    </row>
    <row r="10" spans="1:15" x14ac:dyDescent="0.25">
      <c r="A10" t="s">
        <v>87</v>
      </c>
      <c r="B10" s="1">
        <v>162</v>
      </c>
      <c r="C10" s="1">
        <v>173</v>
      </c>
      <c r="D10" s="1">
        <v>189</v>
      </c>
      <c r="F10" s="1">
        <f t="shared" si="0"/>
        <v>524</v>
      </c>
      <c r="G10" s="2">
        <f t="shared" si="1"/>
        <v>6.3094521372667065E-2</v>
      </c>
      <c r="I10" t="s">
        <v>87</v>
      </c>
      <c r="J10" s="1">
        <v>21</v>
      </c>
      <c r="K10" s="1">
        <v>21</v>
      </c>
      <c r="L10" s="1">
        <v>19</v>
      </c>
      <c r="M10" s="1"/>
      <c r="N10" s="1">
        <f t="shared" si="2"/>
        <v>61</v>
      </c>
      <c r="O10" s="2">
        <f t="shared" si="3"/>
        <v>2.4225575853852262E-2</v>
      </c>
    </row>
    <row r="11" spans="1:15" x14ac:dyDescent="0.25">
      <c r="A11" t="s">
        <v>11</v>
      </c>
      <c r="B11" s="1">
        <v>1</v>
      </c>
      <c r="C11" s="1">
        <v>4</v>
      </c>
      <c r="D11" s="1">
        <v>3</v>
      </c>
      <c r="F11" s="1">
        <f t="shared" si="0"/>
        <v>8</v>
      </c>
      <c r="G11" s="2">
        <f t="shared" si="1"/>
        <v>9.6327513546056592E-4</v>
      </c>
      <c r="I11" t="s">
        <v>11</v>
      </c>
      <c r="J11" s="1">
        <v>2</v>
      </c>
      <c r="K11" s="1">
        <v>1</v>
      </c>
      <c r="L11" s="1">
        <v>3</v>
      </c>
      <c r="M11" s="1"/>
      <c r="N11" s="1">
        <f t="shared" si="2"/>
        <v>6</v>
      </c>
      <c r="O11" s="2">
        <f t="shared" si="3"/>
        <v>2.3828435266084196E-3</v>
      </c>
    </row>
    <row r="12" spans="1:15" x14ac:dyDescent="0.25">
      <c r="A12" t="s">
        <v>12</v>
      </c>
      <c r="B12" s="1">
        <v>1</v>
      </c>
      <c r="C12" s="1">
        <v>4</v>
      </c>
      <c r="D12" s="1">
        <v>2</v>
      </c>
      <c r="F12" s="1">
        <f t="shared" si="0"/>
        <v>7</v>
      </c>
      <c r="G12" s="2">
        <f t="shared" si="1"/>
        <v>8.4286574352799518E-4</v>
      </c>
      <c r="I12" t="s">
        <v>12</v>
      </c>
      <c r="J12" s="1">
        <v>0</v>
      </c>
      <c r="K12" s="1">
        <v>0</v>
      </c>
      <c r="L12" s="1">
        <v>0</v>
      </c>
      <c r="M12" s="1"/>
      <c r="N12" s="1">
        <f t="shared" si="2"/>
        <v>0</v>
      </c>
      <c r="O12" s="2">
        <f t="shared" si="3"/>
        <v>0</v>
      </c>
    </row>
    <row r="13" spans="1:15" x14ac:dyDescent="0.25">
      <c r="A13" t="s">
        <v>88</v>
      </c>
      <c r="B13" s="1">
        <v>11</v>
      </c>
      <c r="C13" s="1">
        <v>19</v>
      </c>
      <c r="D13" s="1">
        <v>18</v>
      </c>
      <c r="F13" s="1">
        <f t="shared" si="0"/>
        <v>48</v>
      </c>
      <c r="G13" s="2">
        <f t="shared" si="1"/>
        <v>5.7796508127633955E-3</v>
      </c>
      <c r="I13" t="s">
        <v>88</v>
      </c>
      <c r="J13" s="1">
        <v>2</v>
      </c>
      <c r="K13" s="1">
        <v>1</v>
      </c>
      <c r="L13" s="1">
        <v>4</v>
      </c>
      <c r="M13" s="1"/>
      <c r="N13" s="1">
        <f t="shared" si="2"/>
        <v>7</v>
      </c>
      <c r="O13" s="2">
        <f t="shared" si="3"/>
        <v>2.7799841143764893E-3</v>
      </c>
    </row>
    <row r="14" spans="1:15" x14ac:dyDescent="0.25">
      <c r="A14" t="s">
        <v>89</v>
      </c>
      <c r="B14" s="1">
        <v>0</v>
      </c>
      <c r="C14" s="1">
        <v>0</v>
      </c>
      <c r="D14" s="1">
        <v>0</v>
      </c>
      <c r="F14" s="1">
        <f t="shared" si="0"/>
        <v>0</v>
      </c>
      <c r="G14" s="2">
        <f t="shared" si="1"/>
        <v>0</v>
      </c>
      <c r="I14" t="s">
        <v>89</v>
      </c>
      <c r="J14" s="1">
        <v>0</v>
      </c>
      <c r="K14" s="1">
        <v>0</v>
      </c>
      <c r="L14" s="1">
        <v>0</v>
      </c>
      <c r="M14" s="1"/>
      <c r="N14" s="1">
        <f t="shared" si="2"/>
        <v>0</v>
      </c>
      <c r="O14" s="2">
        <f t="shared" si="3"/>
        <v>0</v>
      </c>
    </row>
    <row r="15" spans="1:15" x14ac:dyDescent="0.25">
      <c r="A15" t="s">
        <v>90</v>
      </c>
      <c r="B15" s="1">
        <v>0</v>
      </c>
      <c r="C15" s="1">
        <v>2</v>
      </c>
      <c r="D15" s="1">
        <v>4</v>
      </c>
      <c r="F15" s="1">
        <f t="shared" si="0"/>
        <v>6</v>
      </c>
      <c r="G15" s="2">
        <f t="shared" si="1"/>
        <v>7.2245635159542444E-4</v>
      </c>
      <c r="I15" t="s">
        <v>90</v>
      </c>
      <c r="J15" s="1">
        <v>0</v>
      </c>
      <c r="K15" s="1">
        <v>0</v>
      </c>
      <c r="L15" s="1">
        <v>0</v>
      </c>
      <c r="M15" s="1"/>
      <c r="N15" s="1">
        <f t="shared" si="2"/>
        <v>0</v>
      </c>
      <c r="O15" s="2">
        <f t="shared" si="3"/>
        <v>0</v>
      </c>
    </row>
    <row r="16" spans="1:15" x14ac:dyDescent="0.25">
      <c r="A16" t="s">
        <v>105</v>
      </c>
      <c r="B16" s="1">
        <v>0</v>
      </c>
      <c r="C16" s="1">
        <v>0</v>
      </c>
      <c r="D16" s="1">
        <v>1</v>
      </c>
      <c r="F16" s="1">
        <f t="shared" si="0"/>
        <v>1</v>
      </c>
      <c r="G16" s="2">
        <f t="shared" si="1"/>
        <v>1.2040939193257074E-4</v>
      </c>
      <c r="I16" t="s">
        <v>105</v>
      </c>
      <c r="J16" s="1">
        <v>0</v>
      </c>
      <c r="K16" s="1">
        <v>0</v>
      </c>
      <c r="L16" s="1">
        <v>0</v>
      </c>
      <c r="M16" s="1"/>
      <c r="N16" s="1">
        <f t="shared" si="2"/>
        <v>0</v>
      </c>
      <c r="O16" s="2">
        <f t="shared" si="3"/>
        <v>0</v>
      </c>
    </row>
    <row r="17" spans="1:15" x14ac:dyDescent="0.25">
      <c r="A17" t="s">
        <v>68</v>
      </c>
      <c r="B17" s="1">
        <v>14</v>
      </c>
      <c r="C17" s="1">
        <v>16</v>
      </c>
      <c r="D17" s="1">
        <v>25</v>
      </c>
      <c r="F17" s="1">
        <f t="shared" si="0"/>
        <v>55</v>
      </c>
      <c r="G17" s="2">
        <f t="shared" si="1"/>
        <v>6.6225165562913907E-3</v>
      </c>
      <c r="I17" t="s">
        <v>68</v>
      </c>
      <c r="J17" s="1">
        <v>0</v>
      </c>
      <c r="K17" s="1">
        <v>0</v>
      </c>
      <c r="L17" s="1">
        <v>0</v>
      </c>
      <c r="M17" s="1"/>
      <c r="N17" s="1">
        <f t="shared" si="2"/>
        <v>0</v>
      </c>
      <c r="O17" s="2">
        <f t="shared" si="3"/>
        <v>0</v>
      </c>
    </row>
    <row r="18" spans="1:15" x14ac:dyDescent="0.25">
      <c r="A18" t="s">
        <v>91</v>
      </c>
      <c r="B18" s="1">
        <v>124</v>
      </c>
      <c r="C18" s="1">
        <v>87</v>
      </c>
      <c r="D18" s="1">
        <v>128</v>
      </c>
      <c r="F18" s="1">
        <f t="shared" si="0"/>
        <v>339</v>
      </c>
      <c r="G18" s="2">
        <f t="shared" si="1"/>
        <v>4.0818783865141484E-2</v>
      </c>
      <c r="I18" t="s">
        <v>91</v>
      </c>
      <c r="J18" s="1">
        <v>65</v>
      </c>
      <c r="K18" s="1">
        <v>54</v>
      </c>
      <c r="L18" s="1">
        <v>68</v>
      </c>
      <c r="M18" s="1"/>
      <c r="N18" s="1">
        <f t="shared" si="2"/>
        <v>187</v>
      </c>
      <c r="O18" s="2">
        <f t="shared" si="3"/>
        <v>7.4265289912629068E-2</v>
      </c>
    </row>
    <row r="19" spans="1:15" x14ac:dyDescent="0.25">
      <c r="A19" t="s">
        <v>13</v>
      </c>
      <c r="B19" s="1">
        <v>31</v>
      </c>
      <c r="C19" s="1">
        <v>27</v>
      </c>
      <c r="D19" s="1">
        <v>21</v>
      </c>
      <c r="F19" s="1">
        <f t="shared" si="0"/>
        <v>79</v>
      </c>
      <c r="G19" s="2">
        <f t="shared" si="1"/>
        <v>9.5123419626730894E-3</v>
      </c>
      <c r="I19" t="s">
        <v>13</v>
      </c>
      <c r="J19" s="1">
        <v>1</v>
      </c>
      <c r="K19" s="1">
        <v>1</v>
      </c>
      <c r="L19" s="1">
        <v>0</v>
      </c>
      <c r="M19" s="1"/>
      <c r="N19" s="1">
        <f t="shared" si="2"/>
        <v>2</v>
      </c>
      <c r="O19" s="2">
        <f t="shared" si="3"/>
        <v>7.9428117553613975E-4</v>
      </c>
    </row>
    <row r="20" spans="1:15" x14ac:dyDescent="0.25">
      <c r="A20" t="s">
        <v>92</v>
      </c>
      <c r="B20" s="1">
        <v>5</v>
      </c>
      <c r="C20" s="1">
        <v>3</v>
      </c>
      <c r="D20" s="1">
        <v>6</v>
      </c>
      <c r="F20" s="1">
        <f t="shared" si="0"/>
        <v>14</v>
      </c>
      <c r="G20" s="2">
        <f t="shared" si="1"/>
        <v>1.6857314870559904E-3</v>
      </c>
      <c r="I20" t="s">
        <v>92</v>
      </c>
      <c r="J20" s="1">
        <v>1</v>
      </c>
      <c r="K20" s="1">
        <v>2</v>
      </c>
      <c r="L20" s="1">
        <v>2</v>
      </c>
      <c r="M20" s="1"/>
      <c r="N20" s="1">
        <f t="shared" si="2"/>
        <v>5</v>
      </c>
      <c r="O20" s="2">
        <f t="shared" si="3"/>
        <v>1.9857029388403494E-3</v>
      </c>
    </row>
    <row r="21" spans="1:15" x14ac:dyDescent="0.25">
      <c r="A21" t="s">
        <v>93</v>
      </c>
      <c r="B21" s="1">
        <v>0</v>
      </c>
      <c r="C21" s="1">
        <v>0</v>
      </c>
      <c r="D21" s="1">
        <v>0</v>
      </c>
      <c r="F21" s="1">
        <f t="shared" si="0"/>
        <v>0</v>
      </c>
      <c r="G21" s="2">
        <f t="shared" si="1"/>
        <v>0</v>
      </c>
      <c r="I21" t="s">
        <v>93</v>
      </c>
      <c r="J21" s="1">
        <v>0</v>
      </c>
      <c r="K21" s="1">
        <v>0</v>
      </c>
      <c r="L21" s="1">
        <v>1</v>
      </c>
      <c r="M21" s="1"/>
      <c r="N21" s="1">
        <f t="shared" si="2"/>
        <v>1</v>
      </c>
      <c r="O21" s="2">
        <f t="shared" si="3"/>
        <v>3.9714058776806987E-4</v>
      </c>
    </row>
    <row r="22" spans="1:15" x14ac:dyDescent="0.25">
      <c r="A22" t="s">
        <v>14</v>
      </c>
      <c r="B22" s="1">
        <v>8</v>
      </c>
      <c r="C22" s="1">
        <v>14</v>
      </c>
      <c r="D22" s="1">
        <v>18</v>
      </c>
      <c r="F22" s="1">
        <f t="shared" si="0"/>
        <v>40</v>
      </c>
      <c r="G22" s="2">
        <f t="shared" si="1"/>
        <v>4.8163756773028296E-3</v>
      </c>
      <c r="I22" t="s">
        <v>14</v>
      </c>
      <c r="J22" s="1">
        <v>0</v>
      </c>
      <c r="K22" s="1">
        <v>0</v>
      </c>
      <c r="L22" s="1">
        <v>0</v>
      </c>
      <c r="M22" s="1"/>
      <c r="N22" s="1">
        <f t="shared" si="2"/>
        <v>0</v>
      </c>
      <c r="O22" s="2">
        <f t="shared" si="3"/>
        <v>0</v>
      </c>
    </row>
    <row r="23" spans="1:15" x14ac:dyDescent="0.25">
      <c r="A23" t="s">
        <v>15</v>
      </c>
      <c r="B23" s="1">
        <v>23</v>
      </c>
      <c r="C23" s="1">
        <v>18</v>
      </c>
      <c r="D23" s="1">
        <v>17</v>
      </c>
      <c r="F23" s="1">
        <f t="shared" si="0"/>
        <v>58</v>
      </c>
      <c r="G23" s="2">
        <f t="shared" si="1"/>
        <v>6.9837447320891029E-3</v>
      </c>
      <c r="I23" t="s">
        <v>15</v>
      </c>
      <c r="J23" s="1">
        <v>7</v>
      </c>
      <c r="K23" s="1">
        <v>7</v>
      </c>
      <c r="L23" s="1">
        <v>7</v>
      </c>
      <c r="M23" s="1"/>
      <c r="N23" s="1">
        <f t="shared" si="2"/>
        <v>21</v>
      </c>
      <c r="O23" s="2">
        <f t="shared" si="3"/>
        <v>8.339952343129467E-3</v>
      </c>
    </row>
    <row r="24" spans="1:15" x14ac:dyDescent="0.25">
      <c r="A24" t="s">
        <v>16</v>
      </c>
      <c r="B24" s="1">
        <v>0</v>
      </c>
      <c r="C24" s="1">
        <v>1</v>
      </c>
      <c r="D24" s="1">
        <v>2</v>
      </c>
      <c r="F24" s="1">
        <f t="shared" si="0"/>
        <v>3</v>
      </c>
      <c r="G24" s="2">
        <f t="shared" si="1"/>
        <v>3.6122817579771222E-4</v>
      </c>
      <c r="I24" t="s">
        <v>16</v>
      </c>
      <c r="J24" s="1">
        <v>0</v>
      </c>
      <c r="K24" s="1">
        <v>1</v>
      </c>
      <c r="L24" s="1">
        <v>0</v>
      </c>
      <c r="M24" s="1"/>
      <c r="N24" s="1">
        <f t="shared" si="2"/>
        <v>1</v>
      </c>
      <c r="O24" s="2">
        <f t="shared" si="3"/>
        <v>3.9714058776806987E-4</v>
      </c>
    </row>
    <row r="25" spans="1:15" x14ac:dyDescent="0.25">
      <c r="A25" t="s">
        <v>94</v>
      </c>
      <c r="B25" s="1">
        <v>7</v>
      </c>
      <c r="C25" s="1">
        <v>6</v>
      </c>
      <c r="D25" s="1">
        <v>9</v>
      </c>
      <c r="F25" s="1">
        <f t="shared" si="0"/>
        <v>22</v>
      </c>
      <c r="G25" s="2">
        <f t="shared" si="1"/>
        <v>2.6490066225165563E-3</v>
      </c>
      <c r="I25" t="s">
        <v>94</v>
      </c>
      <c r="J25" s="1">
        <v>2</v>
      </c>
      <c r="K25" s="1">
        <v>0</v>
      </c>
      <c r="L25" s="1">
        <v>0</v>
      </c>
      <c r="M25" s="1"/>
      <c r="N25" s="1">
        <f t="shared" si="2"/>
        <v>2</v>
      </c>
      <c r="O25" s="2">
        <f t="shared" si="3"/>
        <v>7.9428117553613975E-4</v>
      </c>
    </row>
    <row r="26" spans="1:15" x14ac:dyDescent="0.25">
      <c r="A26" t="s">
        <v>106</v>
      </c>
      <c r="B26" s="1">
        <v>36</v>
      </c>
      <c r="C26" s="1">
        <v>73</v>
      </c>
      <c r="D26" s="1">
        <v>57</v>
      </c>
      <c r="F26" s="1">
        <f t="shared" si="0"/>
        <v>166</v>
      </c>
      <c r="G26" s="2">
        <f t="shared" si="1"/>
        <v>1.9987959060806745E-2</v>
      </c>
      <c r="I26" t="s">
        <v>106</v>
      </c>
      <c r="J26" s="1">
        <v>5</v>
      </c>
      <c r="K26" s="1">
        <v>8</v>
      </c>
      <c r="L26" s="1">
        <v>13</v>
      </c>
      <c r="M26" s="1"/>
      <c r="N26" s="1">
        <f t="shared" si="2"/>
        <v>26</v>
      </c>
      <c r="O26" s="2">
        <f t="shared" si="3"/>
        <v>1.0325655281969817E-2</v>
      </c>
    </row>
    <row r="27" spans="1:15" x14ac:dyDescent="0.25">
      <c r="A27" s="53" t="s">
        <v>95</v>
      </c>
      <c r="B27" s="54" t="s">
        <v>1</v>
      </c>
      <c r="C27" s="54" t="s">
        <v>2</v>
      </c>
      <c r="D27" s="54" t="s">
        <v>3</v>
      </c>
      <c r="E27" s="54" t="s">
        <v>4</v>
      </c>
      <c r="F27" s="54" t="s">
        <v>5</v>
      </c>
      <c r="G27" s="54" t="s">
        <v>18</v>
      </c>
      <c r="I27" s="53" t="s">
        <v>95</v>
      </c>
      <c r="J27" s="54" t="s">
        <v>1</v>
      </c>
      <c r="K27" s="54" t="s">
        <v>2</v>
      </c>
      <c r="L27" s="54" t="s">
        <v>3</v>
      </c>
      <c r="M27" s="54" t="s">
        <v>4</v>
      </c>
      <c r="N27" s="54" t="s">
        <v>5</v>
      </c>
      <c r="O27" s="54" t="s">
        <v>18</v>
      </c>
    </row>
    <row r="28" spans="1:15" x14ac:dyDescent="0.25">
      <c r="A28" t="s">
        <v>96</v>
      </c>
      <c r="B28" s="1">
        <v>0</v>
      </c>
      <c r="C28" s="1">
        <v>0</v>
      </c>
      <c r="D28" s="1">
        <v>0</v>
      </c>
      <c r="F28" s="1">
        <f t="shared" ref="F28:F39" si="4">SUM(B28:E28)</f>
        <v>0</v>
      </c>
      <c r="G28" s="2">
        <f t="shared" ref="G28:G38" si="5">F28/F$39</f>
        <v>0</v>
      </c>
      <c r="I28" t="s">
        <v>96</v>
      </c>
      <c r="J28" s="1">
        <v>0</v>
      </c>
      <c r="K28" s="1">
        <v>0</v>
      </c>
      <c r="L28" s="1">
        <v>1</v>
      </c>
      <c r="M28" s="1"/>
      <c r="N28" s="1">
        <f t="shared" ref="N28:N39" si="6">SUM(J28:M28)</f>
        <v>1</v>
      </c>
      <c r="O28" s="2">
        <f t="shared" ref="O28:O38" si="7">N28/N$39</f>
        <v>3.9714058776806987E-4</v>
      </c>
    </row>
    <row r="29" spans="1:15" x14ac:dyDescent="0.25">
      <c r="A29" t="s">
        <v>97</v>
      </c>
      <c r="B29" s="1">
        <v>0</v>
      </c>
      <c r="C29" s="1">
        <v>0</v>
      </c>
      <c r="D29" s="1">
        <v>0</v>
      </c>
      <c r="F29" s="1">
        <f t="shared" si="4"/>
        <v>0</v>
      </c>
      <c r="G29" s="2">
        <f t="shared" si="5"/>
        <v>0</v>
      </c>
      <c r="I29" t="s">
        <v>97</v>
      </c>
      <c r="J29" s="1">
        <v>0</v>
      </c>
      <c r="K29" s="1">
        <v>0</v>
      </c>
      <c r="L29" s="1">
        <v>0</v>
      </c>
      <c r="M29" s="1"/>
      <c r="N29" s="1">
        <f t="shared" si="6"/>
        <v>0</v>
      </c>
      <c r="O29" s="2">
        <f t="shared" si="7"/>
        <v>0</v>
      </c>
    </row>
    <row r="30" spans="1:15" x14ac:dyDescent="0.25">
      <c r="A30" t="s">
        <v>81</v>
      </c>
      <c r="B30" s="1">
        <v>510</v>
      </c>
      <c r="C30" s="1">
        <v>528</v>
      </c>
      <c r="D30" s="1">
        <v>646</v>
      </c>
      <c r="F30" s="1">
        <f t="shared" si="4"/>
        <v>1684</v>
      </c>
      <c r="G30" s="2">
        <f t="shared" si="5"/>
        <v>0.20276941601444912</v>
      </c>
      <c r="I30" t="s">
        <v>81</v>
      </c>
      <c r="J30" s="1">
        <v>84</v>
      </c>
      <c r="K30" s="1">
        <v>110</v>
      </c>
      <c r="L30" s="1">
        <v>145</v>
      </c>
      <c r="M30" s="1"/>
      <c r="N30" s="1">
        <f t="shared" si="6"/>
        <v>339</v>
      </c>
      <c r="O30" s="2">
        <f t="shared" si="7"/>
        <v>0.1346306592533757</v>
      </c>
    </row>
    <row r="31" spans="1:15" x14ac:dyDescent="0.25">
      <c r="A31" t="s">
        <v>98</v>
      </c>
      <c r="B31" s="1">
        <v>81</v>
      </c>
      <c r="C31" s="1">
        <v>93</v>
      </c>
      <c r="D31" s="1">
        <v>64</v>
      </c>
      <c r="F31" s="1">
        <f t="shared" si="4"/>
        <v>238</v>
      </c>
      <c r="G31" s="2">
        <f t="shared" si="5"/>
        <v>2.8657435279951838E-2</v>
      </c>
      <c r="I31" t="s">
        <v>98</v>
      </c>
      <c r="J31" s="1">
        <v>59</v>
      </c>
      <c r="K31" s="1">
        <v>48</v>
      </c>
      <c r="L31" s="1">
        <v>65</v>
      </c>
      <c r="M31" s="1"/>
      <c r="N31" s="1">
        <v>60</v>
      </c>
      <c r="O31" s="2">
        <f t="shared" si="7"/>
        <v>2.3828435266084195E-2</v>
      </c>
    </row>
    <row r="32" spans="1:15" x14ac:dyDescent="0.25">
      <c r="A32" t="s">
        <v>99</v>
      </c>
      <c r="B32" s="1">
        <v>0</v>
      </c>
      <c r="C32" s="1">
        <v>0</v>
      </c>
      <c r="D32" s="1">
        <v>0</v>
      </c>
      <c r="F32" s="1">
        <f t="shared" si="4"/>
        <v>0</v>
      </c>
      <c r="G32" s="2">
        <f t="shared" si="5"/>
        <v>0</v>
      </c>
      <c r="I32" t="s">
        <v>99</v>
      </c>
      <c r="J32" s="1">
        <v>0</v>
      </c>
      <c r="K32" s="1">
        <v>0</v>
      </c>
      <c r="L32" s="1">
        <v>0</v>
      </c>
      <c r="M32" s="1"/>
      <c r="N32" s="1">
        <f t="shared" si="6"/>
        <v>0</v>
      </c>
      <c r="O32" s="2">
        <f t="shared" si="7"/>
        <v>0</v>
      </c>
    </row>
    <row r="33" spans="1:15" x14ac:dyDescent="0.25">
      <c r="A33" t="s">
        <v>100</v>
      </c>
      <c r="B33" s="1">
        <v>18</v>
      </c>
      <c r="C33" s="1">
        <v>13</v>
      </c>
      <c r="D33" s="1">
        <v>17</v>
      </c>
      <c r="F33" s="1">
        <f t="shared" si="4"/>
        <v>48</v>
      </c>
      <c r="G33" s="2">
        <f t="shared" si="5"/>
        <v>5.7796508127633955E-3</v>
      </c>
      <c r="I33" t="s">
        <v>100</v>
      </c>
      <c r="J33" s="1">
        <v>2</v>
      </c>
      <c r="K33" s="1">
        <v>3</v>
      </c>
      <c r="L33" s="1">
        <v>0</v>
      </c>
      <c r="M33" s="1"/>
      <c r="N33" s="1">
        <f t="shared" si="6"/>
        <v>5</v>
      </c>
      <c r="O33" s="2">
        <f t="shared" si="7"/>
        <v>1.9857029388403494E-3</v>
      </c>
    </row>
    <row r="34" spans="1:15" x14ac:dyDescent="0.25">
      <c r="A34" t="s">
        <v>101</v>
      </c>
      <c r="B34" s="1">
        <v>12</v>
      </c>
      <c r="C34" s="1">
        <v>8</v>
      </c>
      <c r="D34" s="1">
        <v>3</v>
      </c>
      <c r="F34" s="1">
        <f t="shared" si="4"/>
        <v>23</v>
      </c>
      <c r="G34" s="2">
        <f t="shared" si="5"/>
        <v>2.769416014449127E-3</v>
      </c>
      <c r="I34" t="s">
        <v>101</v>
      </c>
      <c r="J34" s="1">
        <v>326</v>
      </c>
      <c r="K34" s="1">
        <v>328</v>
      </c>
      <c r="L34" s="1">
        <v>221</v>
      </c>
      <c r="M34" s="1"/>
      <c r="N34" s="1">
        <f t="shared" si="6"/>
        <v>875</v>
      </c>
      <c r="O34" s="2">
        <f t="shared" si="7"/>
        <v>0.34749801429706118</v>
      </c>
    </row>
    <row r="35" spans="1:15" x14ac:dyDescent="0.25">
      <c r="A35" t="s">
        <v>102</v>
      </c>
      <c r="B35" s="1">
        <v>0</v>
      </c>
      <c r="C35" s="1">
        <v>0</v>
      </c>
      <c r="D35" s="1">
        <v>0</v>
      </c>
      <c r="F35" s="1">
        <f t="shared" si="4"/>
        <v>0</v>
      </c>
      <c r="G35" s="2">
        <f t="shared" si="5"/>
        <v>0</v>
      </c>
      <c r="I35" t="s">
        <v>102</v>
      </c>
      <c r="J35" s="1">
        <v>0</v>
      </c>
      <c r="K35" s="1">
        <v>0</v>
      </c>
      <c r="L35" s="1">
        <v>0</v>
      </c>
      <c r="M35" s="1"/>
      <c r="N35" s="1">
        <f t="shared" si="6"/>
        <v>0</v>
      </c>
      <c r="O35" s="2">
        <f t="shared" si="7"/>
        <v>0</v>
      </c>
    </row>
    <row r="36" spans="1:15" x14ac:dyDescent="0.25">
      <c r="A36" t="s">
        <v>103</v>
      </c>
      <c r="B36" s="1">
        <v>0</v>
      </c>
      <c r="C36" s="1">
        <v>0</v>
      </c>
      <c r="D36" s="1">
        <v>0</v>
      </c>
      <c r="F36" s="1">
        <f t="shared" si="4"/>
        <v>0</v>
      </c>
      <c r="G36" s="2">
        <f t="shared" si="5"/>
        <v>0</v>
      </c>
      <c r="I36" t="s">
        <v>103</v>
      </c>
      <c r="J36" s="1">
        <v>0</v>
      </c>
      <c r="K36" s="1">
        <v>0</v>
      </c>
      <c r="L36" s="1">
        <v>0</v>
      </c>
      <c r="M36" s="1"/>
      <c r="N36" s="1">
        <f t="shared" si="6"/>
        <v>0</v>
      </c>
      <c r="O36" s="2">
        <f t="shared" si="7"/>
        <v>0</v>
      </c>
    </row>
    <row r="37" spans="1:15" x14ac:dyDescent="0.25">
      <c r="A37" t="s">
        <v>104</v>
      </c>
      <c r="B37" s="1">
        <v>155</v>
      </c>
      <c r="C37" s="1">
        <v>109</v>
      </c>
      <c r="D37" s="1">
        <v>101</v>
      </c>
      <c r="F37" s="1">
        <f t="shared" si="4"/>
        <v>365</v>
      </c>
      <c r="G37" s="2">
        <f t="shared" si="5"/>
        <v>4.3949428055388318E-2</v>
      </c>
      <c r="I37" t="s">
        <v>104</v>
      </c>
      <c r="J37" s="1">
        <v>106</v>
      </c>
      <c r="K37" s="1">
        <v>71</v>
      </c>
      <c r="L37" s="1">
        <v>82</v>
      </c>
      <c r="M37" s="1"/>
      <c r="N37" s="1">
        <f t="shared" si="6"/>
        <v>259</v>
      </c>
      <c r="O37" s="2">
        <f t="shared" si="7"/>
        <v>0.1028594122319301</v>
      </c>
    </row>
    <row r="38" spans="1:15" x14ac:dyDescent="0.25">
      <c r="A38" t="s">
        <v>82</v>
      </c>
      <c r="B38" s="1">
        <v>1015</v>
      </c>
      <c r="C38" s="1">
        <v>1000</v>
      </c>
      <c r="D38" s="1">
        <v>1063</v>
      </c>
      <c r="F38" s="1">
        <f t="shared" si="4"/>
        <v>3078</v>
      </c>
      <c r="G38" s="2">
        <f t="shared" si="5"/>
        <v>0.37062010836845272</v>
      </c>
      <c r="I38" t="s">
        <v>82</v>
      </c>
      <c r="J38" s="1">
        <v>175</v>
      </c>
      <c r="K38" s="1">
        <v>134</v>
      </c>
      <c r="L38" s="1">
        <v>113</v>
      </c>
      <c r="M38" s="1"/>
      <c r="N38" s="1">
        <f t="shared" si="6"/>
        <v>422</v>
      </c>
      <c r="O38" s="2">
        <f t="shared" si="7"/>
        <v>0.16759332803812549</v>
      </c>
    </row>
    <row r="39" spans="1:15"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I39" s="14" t="s">
        <v>5</v>
      </c>
      <c r="J39" s="15">
        <f>SUM(J3:J26,J28:J38)</f>
        <v>886</v>
      </c>
      <c r="K39" s="15">
        <f>SUM(K3:K26,K28:K38)</f>
        <v>827</v>
      </c>
      <c r="L39" s="15">
        <f>SUM(L3:L26,L28:L38)</f>
        <v>805</v>
      </c>
      <c r="M39" s="15">
        <f>SUM(M3:M26,M28:M38)</f>
        <v>0</v>
      </c>
      <c r="N39" s="15">
        <f t="shared" si="6"/>
        <v>2518</v>
      </c>
      <c r="O39" s="16">
        <f>SUBTOTAL(109,O3:O26,O28:O38)</f>
        <v>0.95552025416997632</v>
      </c>
    </row>
    <row r="40" spans="1:15" x14ac:dyDescent="0.25">
      <c r="A40" s="81" t="s">
        <v>31</v>
      </c>
      <c r="B40" s="82"/>
      <c r="C40" s="82"/>
      <c r="D40" s="82"/>
      <c r="E40" s="82"/>
      <c r="F40" s="82"/>
      <c r="G40" s="82"/>
    </row>
    <row r="41" spans="1:15" ht="44.25" customHeight="1" x14ac:dyDescent="0.25">
      <c r="A41" s="75" t="s">
        <v>69</v>
      </c>
      <c r="B41" s="76"/>
      <c r="C41" s="76"/>
      <c r="D41" s="76"/>
      <c r="E41" s="76"/>
      <c r="F41" s="76"/>
      <c r="G41" s="77"/>
    </row>
    <row r="42" spans="1:15" x14ac:dyDescent="0.25">
      <c r="A42" s="83"/>
      <c r="B42" s="84"/>
      <c r="C42" s="84"/>
      <c r="D42" s="84"/>
      <c r="E42" s="84"/>
      <c r="F42" s="84"/>
      <c r="G42" s="84"/>
    </row>
    <row r="43" spans="1:15" x14ac:dyDescent="0.25">
      <c r="A43" s="3" t="s">
        <v>0</v>
      </c>
      <c r="B43" s="4" t="s">
        <v>1</v>
      </c>
      <c r="C43" s="4" t="s">
        <v>2</v>
      </c>
      <c r="D43" s="4" t="s">
        <v>3</v>
      </c>
      <c r="E43" s="4" t="s">
        <v>4</v>
      </c>
      <c r="F43" s="4" t="s">
        <v>5</v>
      </c>
      <c r="G43" s="5" t="s">
        <v>18</v>
      </c>
      <c r="I43" s="3" t="s">
        <v>0</v>
      </c>
      <c r="J43" s="4" t="s">
        <v>1</v>
      </c>
      <c r="K43" s="4" t="s">
        <v>2</v>
      </c>
      <c r="L43" s="4" t="s">
        <v>3</v>
      </c>
      <c r="M43" s="4" t="s">
        <v>4</v>
      </c>
      <c r="N43" s="4" t="s">
        <v>5</v>
      </c>
      <c r="O43" s="5" t="s">
        <v>18</v>
      </c>
    </row>
    <row r="44" spans="1:15" x14ac:dyDescent="0.25">
      <c r="A44" t="s">
        <v>24</v>
      </c>
      <c r="B44" s="1">
        <v>1106</v>
      </c>
      <c r="C44" s="1">
        <v>1068</v>
      </c>
      <c r="D44" s="1">
        <v>1213</v>
      </c>
      <c r="F44" s="1">
        <f>SUM(B44:E44)</f>
        <v>3387</v>
      </c>
      <c r="G44" s="2">
        <f>F44/$F$47</f>
        <v>0.76078167115902962</v>
      </c>
      <c r="I44" t="s">
        <v>24</v>
      </c>
      <c r="J44" s="1">
        <v>472</v>
      </c>
      <c r="K44" s="1">
        <v>435</v>
      </c>
      <c r="L44" s="1">
        <v>418</v>
      </c>
      <c r="M44" s="1"/>
      <c r="N44" s="1">
        <f>SUM(J44:M44)</f>
        <v>1325</v>
      </c>
      <c r="O44" s="2">
        <f>N44/$N$47</f>
        <v>0.58498896247240617</v>
      </c>
    </row>
    <row r="45" spans="1:15" x14ac:dyDescent="0.25">
      <c r="A45" t="s">
        <v>25</v>
      </c>
      <c r="B45" s="1">
        <v>364</v>
      </c>
      <c r="C45" s="1">
        <v>370</v>
      </c>
      <c r="D45" s="1">
        <v>330</v>
      </c>
      <c r="F45" s="1">
        <f t="shared" ref="F45:F46" si="8">SUM(B45:E45)</f>
        <v>1064</v>
      </c>
      <c r="G45" s="2">
        <f>F45/$F$47</f>
        <v>0.2389937106918239</v>
      </c>
      <c r="I45" t="s">
        <v>25</v>
      </c>
      <c r="J45" s="1">
        <v>324</v>
      </c>
      <c r="K45" s="1">
        <v>316</v>
      </c>
      <c r="L45" s="1">
        <v>299</v>
      </c>
      <c r="M45" s="1"/>
      <c r="N45" s="1">
        <f t="shared" ref="N45:N46" si="9">SUM(J45:M45)</f>
        <v>939</v>
      </c>
      <c r="O45" s="2">
        <f t="shared" ref="O45:O46" si="10">N45/$N$47</f>
        <v>0.41456953642384103</v>
      </c>
    </row>
    <row r="46" spans="1:15" x14ac:dyDescent="0.25">
      <c r="A46" t="s">
        <v>26</v>
      </c>
      <c r="B46" s="1">
        <v>1</v>
      </c>
      <c r="C46" s="1">
        <v>0</v>
      </c>
      <c r="D46" s="1">
        <v>0</v>
      </c>
      <c r="F46" s="1">
        <f t="shared" si="8"/>
        <v>1</v>
      </c>
      <c r="G46" s="2">
        <f>F46/$F$47</f>
        <v>2.2461814914645105E-4</v>
      </c>
      <c r="I46" t="s">
        <v>26</v>
      </c>
      <c r="J46" s="1">
        <v>1</v>
      </c>
      <c r="K46" s="1">
        <v>0</v>
      </c>
      <c r="L46" s="1">
        <v>0</v>
      </c>
      <c r="M46" s="1"/>
      <c r="N46" s="1">
        <f t="shared" si="9"/>
        <v>1</v>
      </c>
      <c r="O46" s="2">
        <f t="shared" si="10"/>
        <v>4.4150110375275938E-4</v>
      </c>
    </row>
    <row r="47" spans="1:15"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I47" s="14" t="s">
        <v>5</v>
      </c>
      <c r="J47" s="15">
        <f>SUM(J44:J46)</f>
        <v>797</v>
      </c>
      <c r="K47" s="15">
        <f t="shared" ref="K47:N47" si="12">SUM(K44:K46)</f>
        <v>751</v>
      </c>
      <c r="L47" s="15">
        <f t="shared" si="12"/>
        <v>717</v>
      </c>
      <c r="M47" s="15">
        <f t="shared" si="12"/>
        <v>0</v>
      </c>
      <c r="N47" s="15">
        <f t="shared" si="12"/>
        <v>2265</v>
      </c>
      <c r="O47" s="16">
        <f>SUBTOTAL(109,O44:O46)</f>
        <v>0.99999999999999989</v>
      </c>
    </row>
    <row r="48" spans="1:15" x14ac:dyDescent="0.25">
      <c r="A48" s="78"/>
      <c r="B48" s="78"/>
      <c r="C48" s="78"/>
      <c r="D48" s="78"/>
      <c r="E48" s="78"/>
      <c r="F48" s="78"/>
      <c r="G48" s="78"/>
    </row>
    <row r="49" spans="1:15" x14ac:dyDescent="0.25">
      <c r="A49" s="3" t="s">
        <v>6</v>
      </c>
      <c r="B49" s="4" t="s">
        <v>1</v>
      </c>
      <c r="C49" s="4" t="s">
        <v>2</v>
      </c>
      <c r="D49" s="4" t="s">
        <v>3</v>
      </c>
      <c r="E49" s="4" t="s">
        <v>4</v>
      </c>
      <c r="F49" s="4" t="s">
        <v>5</v>
      </c>
      <c r="G49" s="5" t="s">
        <v>18</v>
      </c>
      <c r="I49" s="3" t="s">
        <v>6</v>
      </c>
      <c r="J49" s="4" t="s">
        <v>1</v>
      </c>
      <c r="K49" s="4" t="s">
        <v>2</v>
      </c>
      <c r="L49" s="4" t="s">
        <v>3</v>
      </c>
      <c r="M49" s="4" t="s">
        <v>4</v>
      </c>
      <c r="N49" s="4" t="s">
        <v>5</v>
      </c>
      <c r="O49" s="5" t="s">
        <v>18</v>
      </c>
    </row>
    <row r="50" spans="1:15" x14ac:dyDescent="0.25">
      <c r="A50" t="s">
        <v>27</v>
      </c>
      <c r="B50" s="1">
        <v>23</v>
      </c>
      <c r="C50" s="1">
        <v>23</v>
      </c>
      <c r="D50" s="1">
        <v>19</v>
      </c>
      <c r="F50" s="1">
        <f>SUM(B50:E50)</f>
        <v>65</v>
      </c>
      <c r="G50" s="2">
        <f>F50/$F$55</f>
        <v>1.4600179694519317E-2</v>
      </c>
      <c r="I50" t="s">
        <v>27</v>
      </c>
      <c r="J50" s="1">
        <v>40</v>
      </c>
      <c r="K50" s="1">
        <v>24</v>
      </c>
      <c r="L50" s="1">
        <v>26</v>
      </c>
      <c r="M50" s="1"/>
      <c r="N50" s="1">
        <f>SUM(J50:M50)</f>
        <v>90</v>
      </c>
      <c r="O50" s="2">
        <f>N50/$N$55</f>
        <v>3.9735099337748346E-2</v>
      </c>
    </row>
    <row r="51" spans="1:15" x14ac:dyDescent="0.25">
      <c r="A51" t="s">
        <v>28</v>
      </c>
      <c r="B51" s="1">
        <v>679</v>
      </c>
      <c r="C51" s="1">
        <v>685</v>
      </c>
      <c r="D51" s="1">
        <v>783</v>
      </c>
      <c r="F51" s="1">
        <f t="shared" ref="F51" si="13">SUM(B51:E51)</f>
        <v>2147</v>
      </c>
      <c r="G51" s="2">
        <f>F51/$F$55</f>
        <v>0.48225516621743036</v>
      </c>
      <c r="I51" t="s">
        <v>28</v>
      </c>
      <c r="J51" s="1">
        <v>170</v>
      </c>
      <c r="K51" s="1">
        <v>192</v>
      </c>
      <c r="L51" s="1">
        <v>197</v>
      </c>
      <c r="M51" s="1"/>
      <c r="N51" s="1">
        <f t="shared" ref="N51:N54" si="14">SUM(J51:M51)</f>
        <v>559</v>
      </c>
      <c r="O51" s="2">
        <f t="shared" ref="O51:O54" si="15">N51/$N$55</f>
        <v>0.2467991169977925</v>
      </c>
    </row>
    <row r="52" spans="1:15" x14ac:dyDescent="0.25">
      <c r="A52" t="s">
        <v>29</v>
      </c>
      <c r="B52" s="1">
        <v>3</v>
      </c>
      <c r="C52" s="1">
        <v>5</v>
      </c>
      <c r="D52" s="1">
        <v>7</v>
      </c>
      <c r="F52" s="1">
        <f t="shared" ref="F52:F54" si="16">SUM(B52:E52)</f>
        <v>15</v>
      </c>
      <c r="G52" s="2">
        <f>F52/$F$55</f>
        <v>3.3692722371967657E-3</v>
      </c>
      <c r="I52" t="s">
        <v>29</v>
      </c>
      <c r="J52" s="1">
        <v>4</v>
      </c>
      <c r="K52" s="1">
        <v>4</v>
      </c>
      <c r="L52" s="1">
        <v>3</v>
      </c>
      <c r="M52" s="1"/>
      <c r="N52" s="1">
        <f t="shared" si="14"/>
        <v>11</v>
      </c>
      <c r="O52" s="2">
        <f t="shared" si="15"/>
        <v>4.8565121412803532E-3</v>
      </c>
    </row>
    <row r="53" spans="1:15" x14ac:dyDescent="0.25">
      <c r="A53" t="s">
        <v>48</v>
      </c>
      <c r="B53" s="1">
        <f>26+8</f>
        <v>34</v>
      </c>
      <c r="C53" s="1">
        <f>29+5</f>
        <v>34</v>
      </c>
      <c r="D53" s="1">
        <f>29+1</f>
        <v>30</v>
      </c>
      <c r="F53" s="1">
        <f t="shared" si="16"/>
        <v>98</v>
      </c>
      <c r="G53" s="2">
        <f>F53/$F$55</f>
        <v>2.20125786163522E-2</v>
      </c>
      <c r="I53" t="s">
        <v>48</v>
      </c>
      <c r="J53" s="1">
        <f>14+1</f>
        <v>15</v>
      </c>
      <c r="K53" s="1">
        <v>17</v>
      </c>
      <c r="L53" s="1">
        <f>19+0</f>
        <v>19</v>
      </c>
      <c r="M53" s="1"/>
      <c r="N53" s="1">
        <f t="shared" si="14"/>
        <v>51</v>
      </c>
      <c r="O53" s="2">
        <f t="shared" si="15"/>
        <v>2.2516556291390728E-2</v>
      </c>
    </row>
    <row r="54" spans="1:15" x14ac:dyDescent="0.25">
      <c r="A54" t="s">
        <v>65</v>
      </c>
      <c r="B54" s="1">
        <v>732</v>
      </c>
      <c r="C54" s="1">
        <v>691</v>
      </c>
      <c r="D54" s="1">
        <v>704</v>
      </c>
      <c r="F54" s="1">
        <f t="shared" si="16"/>
        <v>2127</v>
      </c>
      <c r="G54" s="2">
        <f>F54/$F$55</f>
        <v>0.47776280323450132</v>
      </c>
      <c r="I54" t="s">
        <v>65</v>
      </c>
      <c r="J54" s="1">
        <v>568</v>
      </c>
      <c r="K54" s="1">
        <v>514</v>
      </c>
      <c r="L54" s="1">
        <v>472</v>
      </c>
      <c r="M54" s="1"/>
      <c r="N54" s="1">
        <f t="shared" si="14"/>
        <v>1554</v>
      </c>
      <c r="O54" s="2">
        <f t="shared" si="15"/>
        <v>0.68609271523178805</v>
      </c>
    </row>
    <row r="55" spans="1:15" x14ac:dyDescent="0.25">
      <c r="A55" s="17" t="s">
        <v>5</v>
      </c>
      <c r="B55" s="18">
        <f>SUM(B50:B54)</f>
        <v>1471</v>
      </c>
      <c r="C55" s="18">
        <f>SUM(C50:C54)</f>
        <v>1438</v>
      </c>
      <c r="D55" s="18">
        <f>SUM(D50:D54)</f>
        <v>1543</v>
      </c>
      <c r="E55" s="18">
        <f>SUM(E50:E54)</f>
        <v>0</v>
      </c>
      <c r="F55" s="18">
        <f>SUM(F50:F54)</f>
        <v>4452</v>
      </c>
      <c r="G55" s="19">
        <f>SUBTOTAL(109,G50:G54)</f>
        <v>1</v>
      </c>
      <c r="I55" s="17" t="s">
        <v>5</v>
      </c>
      <c r="J55" s="18">
        <f>SUM(J50:J54)</f>
        <v>797</v>
      </c>
      <c r="K55" s="18">
        <f>SUM(K50:K54)</f>
        <v>751</v>
      </c>
      <c r="L55" s="18">
        <f>SUM(L50:L54)</f>
        <v>717</v>
      </c>
      <c r="M55" s="18">
        <f>SUM(M50:M54)</f>
        <v>0</v>
      </c>
      <c r="N55" s="18">
        <f>SUM(N50:N54)</f>
        <v>2265</v>
      </c>
      <c r="O55" s="19">
        <f>SUBTOTAL(109,O50:O54)</f>
        <v>1</v>
      </c>
    </row>
    <row r="56" spans="1:15" x14ac:dyDescent="0.25">
      <c r="A56" s="56" t="s">
        <v>30</v>
      </c>
      <c r="B56" s="29">
        <v>163</v>
      </c>
      <c r="C56" s="29">
        <v>139</v>
      </c>
      <c r="D56" s="29">
        <v>165</v>
      </c>
      <c r="E56" s="29"/>
      <c r="F56" s="29">
        <f>Table21312[[#This Row],[Q1]]+Table21312[[#This Row],[Q2]]+Table21312[[#This Row],[Q3]]+Table21312[[#This Row],[Q4]]</f>
        <v>467</v>
      </c>
      <c r="G56" s="51">
        <f>Table21312[[#This Row],[Total]]/F55</f>
        <v>0.10489667565139263</v>
      </c>
      <c r="I56" s="56" t="s">
        <v>30</v>
      </c>
      <c r="J56" s="29">
        <v>53</v>
      </c>
      <c r="K56" s="29">
        <v>41</v>
      </c>
      <c r="L56" s="29">
        <v>63</v>
      </c>
      <c r="M56" s="29"/>
      <c r="N56" s="29">
        <f>Table2131214[[#This Row],[Q1]]+Table2131214[[#This Row],[Q2]]+Table2131214[[#This Row],[Q3]]+Table2131214[[#This Row],[Q4]]</f>
        <v>157</v>
      </c>
      <c r="O56" s="51">
        <f>Table2131214[[#This Row],[Total]]/N55</f>
        <v>6.9315673289183227E-2</v>
      </c>
    </row>
    <row r="57" spans="1:15" ht="65.25" customHeight="1" x14ac:dyDescent="0.25">
      <c r="A57" s="86" t="s">
        <v>108</v>
      </c>
      <c r="B57" s="86"/>
      <c r="C57" s="86"/>
      <c r="D57" s="86"/>
      <c r="E57" s="86"/>
      <c r="F57" s="86"/>
      <c r="G57" s="86"/>
    </row>
    <row r="58" spans="1:15" ht="15.75" thickBot="1" x14ac:dyDescent="0.3">
      <c r="A58" s="85"/>
      <c r="B58" s="85"/>
      <c r="C58" s="85"/>
      <c r="D58" s="85"/>
      <c r="E58" s="85"/>
      <c r="F58" s="85"/>
      <c r="G58" s="85"/>
    </row>
    <row r="59" spans="1:15" ht="51" customHeight="1" thickBot="1" x14ac:dyDescent="0.3">
      <c r="A59" s="70" t="s">
        <v>121</v>
      </c>
      <c r="B59" s="71"/>
      <c r="C59" s="71"/>
      <c r="D59" s="71"/>
      <c r="E59" s="71"/>
      <c r="F59" s="71"/>
      <c r="G59" s="72"/>
    </row>
  </sheetData>
  <mergeCells count="9">
    <mergeCell ref="I1:O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activeCell="U44" sqref="U44"/>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c r="E3" s="1">
        <f t="shared" si="0"/>
        <v>0</v>
      </c>
      <c r="F3" s="1">
        <f>SUM(B3:E3)</f>
        <v>6984</v>
      </c>
      <c r="G3" s="2">
        <f>F3/$F$6</f>
        <v>0.63186465213064325</v>
      </c>
      <c r="H3" s="1"/>
      <c r="I3" s="1"/>
      <c r="J3" s="1"/>
      <c r="K3" s="1"/>
      <c r="L3" s="1"/>
      <c r="M3" s="1"/>
      <c r="N3" s="1"/>
      <c r="O3" s="1"/>
      <c r="P3" s="1"/>
      <c r="Q3" s="1"/>
      <c r="R3" s="1"/>
    </row>
    <row r="4" spans="1:18" x14ac:dyDescent="0.25">
      <c r="A4" t="s">
        <v>25</v>
      </c>
      <c r="B4" s="1">
        <f t="shared" ref="B4:E5" si="1">B36+B20</f>
        <v>1993</v>
      </c>
      <c r="C4" s="1">
        <f t="shared" si="1"/>
        <v>2055</v>
      </c>
      <c r="D4" s="1"/>
      <c r="E4" s="1">
        <f t="shared" si="1"/>
        <v>0</v>
      </c>
      <c r="F4" s="1">
        <f t="shared" ref="F4:F5" si="2">SUM(B4:E4)</f>
        <v>4048</v>
      </c>
      <c r="G4" s="2">
        <f t="shared" ref="G4:G6" si="3">F4/$F$6</f>
        <v>0.36623541120057901</v>
      </c>
      <c r="H4" s="1"/>
      <c r="I4" s="1"/>
      <c r="J4" s="1"/>
      <c r="K4" s="1"/>
      <c r="L4" s="1"/>
      <c r="M4" s="1"/>
      <c r="N4" s="1"/>
      <c r="O4" s="1"/>
      <c r="P4" s="1"/>
      <c r="Q4" s="1"/>
      <c r="R4" s="1"/>
    </row>
    <row r="5" spans="1:18" x14ac:dyDescent="0.25">
      <c r="A5" t="s">
        <v>26</v>
      </c>
      <c r="B5" s="1">
        <f t="shared" si="1"/>
        <v>13</v>
      </c>
      <c r="C5" s="1">
        <f t="shared" si="1"/>
        <v>8</v>
      </c>
      <c r="D5" s="1"/>
      <c r="E5" s="1">
        <f t="shared" si="1"/>
        <v>0</v>
      </c>
      <c r="F5" s="1">
        <f t="shared" si="2"/>
        <v>21</v>
      </c>
      <c r="G5" s="2">
        <f t="shared" si="3"/>
        <v>1.8999366687777073E-3</v>
      </c>
      <c r="H5" s="1"/>
      <c r="I5" s="1"/>
      <c r="J5" s="1"/>
      <c r="K5" s="1"/>
      <c r="L5" s="1"/>
      <c r="M5" s="1"/>
      <c r="N5" s="1"/>
      <c r="O5" s="1"/>
      <c r="P5" s="1"/>
      <c r="Q5" s="1"/>
      <c r="R5" s="1"/>
    </row>
    <row r="6" spans="1:18" x14ac:dyDescent="0.25">
      <c r="A6" s="17" t="s">
        <v>5</v>
      </c>
      <c r="B6" s="18">
        <f>SUM(B3:B5)</f>
        <v>5541</v>
      </c>
      <c r="C6" s="18">
        <f t="shared" ref="C6:E6" si="4">SUM(C3:C5)</f>
        <v>5512</v>
      </c>
      <c r="D6" s="18">
        <v>0</v>
      </c>
      <c r="E6" s="18">
        <f t="shared" si="4"/>
        <v>0</v>
      </c>
      <c r="F6" s="18">
        <f t="shared" ref="F6" si="5">SUM(F3:F5)</f>
        <v>11053</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c r="E9" s="1">
        <f t="shared" si="6"/>
        <v>0</v>
      </c>
      <c r="F9" s="1">
        <f>SUM(B9:E9)</f>
        <v>508</v>
      </c>
      <c r="G9" s="2">
        <f>F9/$F$15</f>
        <v>4.5960372749479776E-2</v>
      </c>
      <c r="H9" s="1"/>
      <c r="I9" s="1"/>
      <c r="J9" s="1"/>
      <c r="K9" s="1"/>
      <c r="L9" s="1"/>
      <c r="M9" s="1"/>
      <c r="N9" s="1"/>
      <c r="O9" s="1"/>
      <c r="P9" s="1"/>
      <c r="Q9" s="1"/>
      <c r="R9" s="1"/>
    </row>
    <row r="10" spans="1:18" x14ac:dyDescent="0.25">
      <c r="A10" t="s">
        <v>28</v>
      </c>
      <c r="B10" s="1">
        <f t="shared" ref="B10:B14" si="7">B42+B26</f>
        <v>1661</v>
      </c>
      <c r="C10" s="1">
        <f t="shared" si="6"/>
        <v>1424</v>
      </c>
      <c r="D10" s="1"/>
      <c r="E10" s="1">
        <f t="shared" si="6"/>
        <v>0</v>
      </c>
      <c r="F10" s="1">
        <f t="shared" ref="F10:F14" si="8">SUM(B10:E10)</f>
        <v>3085</v>
      </c>
      <c r="G10" s="2">
        <f t="shared" ref="G10:G15" si="9">F10/$F$15</f>
        <v>0.27910974396091559</v>
      </c>
      <c r="H10" s="1"/>
      <c r="I10" s="1"/>
      <c r="J10" s="1"/>
      <c r="K10" s="1"/>
      <c r="L10" s="1"/>
      <c r="M10" s="1"/>
      <c r="N10" s="1"/>
      <c r="O10" s="1"/>
      <c r="P10" s="1"/>
      <c r="Q10" s="1"/>
      <c r="R10" s="1"/>
    </row>
    <row r="11" spans="1:18" x14ac:dyDescent="0.25">
      <c r="A11" t="s">
        <v>30</v>
      </c>
      <c r="B11" s="1">
        <f t="shared" si="7"/>
        <v>911</v>
      </c>
      <c r="C11" s="1">
        <f t="shared" si="6"/>
        <v>913</v>
      </c>
      <c r="D11" s="1"/>
      <c r="E11" s="1">
        <f t="shared" si="6"/>
        <v>0</v>
      </c>
      <c r="F11" s="1">
        <f t="shared" si="8"/>
        <v>1824</v>
      </c>
      <c r="G11" s="2">
        <f t="shared" si="9"/>
        <v>0.16502307065954944</v>
      </c>
      <c r="H11" s="1"/>
      <c r="I11" s="1"/>
      <c r="J11" s="1"/>
      <c r="K11" s="1"/>
      <c r="L11" s="1"/>
      <c r="M11" s="1"/>
      <c r="N11" s="1"/>
      <c r="O11" s="1"/>
      <c r="P11" s="1"/>
      <c r="Q11" s="1"/>
      <c r="R11" s="1"/>
    </row>
    <row r="12" spans="1:18" x14ac:dyDescent="0.25">
      <c r="A12" t="s">
        <v>29</v>
      </c>
      <c r="B12" s="1">
        <f t="shared" si="7"/>
        <v>36</v>
      </c>
      <c r="C12" s="1">
        <f t="shared" si="6"/>
        <v>27</v>
      </c>
      <c r="D12" s="1"/>
      <c r="E12" s="1">
        <f t="shared" si="6"/>
        <v>0</v>
      </c>
      <c r="F12" s="1">
        <f t="shared" si="8"/>
        <v>63</v>
      </c>
      <c r="G12" s="2">
        <f t="shared" si="9"/>
        <v>5.699810006333122E-3</v>
      </c>
      <c r="H12" s="1"/>
      <c r="I12" s="1"/>
      <c r="J12" s="1"/>
      <c r="K12" s="1"/>
      <c r="L12" s="1"/>
      <c r="M12" s="1"/>
      <c r="N12" s="1"/>
      <c r="O12" s="1"/>
      <c r="P12" s="1"/>
      <c r="Q12" s="1"/>
      <c r="R12" s="1"/>
    </row>
    <row r="13" spans="1:18" x14ac:dyDescent="0.25">
      <c r="A13" t="s">
        <v>48</v>
      </c>
      <c r="B13" s="1">
        <f t="shared" si="7"/>
        <v>271</v>
      </c>
      <c r="C13" s="1">
        <f t="shared" si="6"/>
        <v>232</v>
      </c>
      <c r="D13" s="1"/>
      <c r="E13" s="1">
        <f t="shared" si="6"/>
        <v>0</v>
      </c>
      <c r="F13" s="1">
        <f t="shared" si="8"/>
        <v>503</v>
      </c>
      <c r="G13" s="2">
        <f t="shared" si="9"/>
        <v>4.5508006875961279E-2</v>
      </c>
      <c r="H13" s="1"/>
      <c r="I13" s="1"/>
      <c r="J13" s="1"/>
      <c r="K13" s="1"/>
      <c r="L13" s="1"/>
      <c r="M13" s="1"/>
      <c r="N13" s="1"/>
      <c r="O13" s="1"/>
      <c r="P13" s="1"/>
      <c r="Q13" s="1"/>
      <c r="R13" s="1"/>
    </row>
    <row r="14" spans="1:18" x14ac:dyDescent="0.25">
      <c r="A14" t="s">
        <v>65</v>
      </c>
      <c r="B14" s="1">
        <f t="shared" si="7"/>
        <v>2414</v>
      </c>
      <c r="C14" s="1">
        <f t="shared" si="6"/>
        <v>2656</v>
      </c>
      <c r="D14" s="1"/>
      <c r="E14" s="1">
        <f t="shared" si="6"/>
        <v>0</v>
      </c>
      <c r="F14" s="1">
        <f t="shared" si="8"/>
        <v>5070</v>
      </c>
      <c r="G14" s="2">
        <f t="shared" si="9"/>
        <v>0.4586989957477608</v>
      </c>
      <c r="H14" s="1"/>
      <c r="I14" s="1"/>
      <c r="J14" s="1"/>
      <c r="K14" s="1"/>
      <c r="L14" s="1"/>
      <c r="M14" s="1"/>
      <c r="N14" s="1"/>
      <c r="O14" s="1"/>
      <c r="P14" s="1"/>
      <c r="Q14" s="1"/>
      <c r="R14" s="1"/>
    </row>
    <row r="15" spans="1:18" x14ac:dyDescent="0.25">
      <c r="A15" s="17" t="s">
        <v>5</v>
      </c>
      <c r="B15" s="18">
        <f>SUM(B9:B14)</f>
        <v>5541</v>
      </c>
      <c r="C15" s="18">
        <f t="shared" ref="C15:F15" si="10">SUM(C9:C14)</f>
        <v>5512</v>
      </c>
      <c r="D15" s="18">
        <v>0</v>
      </c>
      <c r="E15" s="18">
        <f t="shared" si="10"/>
        <v>0</v>
      </c>
      <c r="F15" s="18">
        <f t="shared" si="10"/>
        <v>11053</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c r="E19" s="1"/>
      <c r="F19" s="1">
        <f>SUM(B19:E19)</f>
        <v>3933</v>
      </c>
      <c r="G19" s="2">
        <f>F19/$F$22</f>
        <v>0.65299684542586756</v>
      </c>
    </row>
    <row r="20" spans="1:7" x14ac:dyDescent="0.25">
      <c r="A20" t="s">
        <v>25</v>
      </c>
      <c r="B20" s="1">
        <v>946</v>
      </c>
      <c r="C20" s="1">
        <v>1144</v>
      </c>
      <c r="D20" s="1"/>
      <c r="E20" s="1"/>
      <c r="F20" s="1">
        <f t="shared" ref="F20:F21" si="11">SUM(B20:E20)</f>
        <v>2090</v>
      </c>
      <c r="G20" s="2">
        <f t="shared" ref="G20:G21" si="12">F20/$F$22</f>
        <v>0.3470031545741325</v>
      </c>
    </row>
    <row r="21" spans="1:7" x14ac:dyDescent="0.25">
      <c r="A21" t="s">
        <v>26</v>
      </c>
      <c r="B21" s="1">
        <v>0</v>
      </c>
      <c r="C21" s="1">
        <v>0</v>
      </c>
      <c r="D21" s="1"/>
      <c r="E21" s="1"/>
      <c r="F21" s="1">
        <f t="shared" si="11"/>
        <v>0</v>
      </c>
      <c r="G21" s="2">
        <f t="shared" si="12"/>
        <v>0</v>
      </c>
    </row>
    <row r="22" spans="1:7" x14ac:dyDescent="0.25">
      <c r="A22" s="17" t="s">
        <v>5</v>
      </c>
      <c r="B22" s="18">
        <f>SUM(B19:B21)</f>
        <v>2790</v>
      </c>
      <c r="C22" s="18">
        <f t="shared" ref="C22" si="13">SUM(C19:C21)</f>
        <v>3233</v>
      </c>
      <c r="D22" s="18">
        <v>0</v>
      </c>
      <c r="E22" s="18">
        <f t="shared" ref="E22" si="14">SUM(E19:E21)</f>
        <v>0</v>
      </c>
      <c r="F22" s="18">
        <f t="shared" ref="F22" si="15">SUM(F19:F21)</f>
        <v>6023</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c r="E25" s="1"/>
      <c r="F25" s="1">
        <f>SUM(B25:E25)</f>
        <v>254</v>
      </c>
      <c r="G25" s="2">
        <f>F25/$F$31</f>
        <v>4.2171675244894569E-2</v>
      </c>
    </row>
    <row r="26" spans="1:7" x14ac:dyDescent="0.25">
      <c r="A26" t="s">
        <v>28</v>
      </c>
      <c r="B26" s="1">
        <v>787</v>
      </c>
      <c r="C26" s="1">
        <v>804</v>
      </c>
      <c r="D26" s="1"/>
      <c r="E26" s="1"/>
      <c r="F26" s="1">
        <f t="shared" ref="F26:F30" si="16">SUM(B26:E26)</f>
        <v>1591</v>
      </c>
      <c r="G26" s="2">
        <f t="shared" ref="G26:G30" si="17">F26/$F$31</f>
        <v>0.2641540760418396</v>
      </c>
    </row>
    <row r="27" spans="1:7" x14ac:dyDescent="0.25">
      <c r="A27" t="s">
        <v>30</v>
      </c>
      <c r="B27" s="1">
        <v>479</v>
      </c>
      <c r="C27" s="1">
        <v>577</v>
      </c>
      <c r="D27" s="1"/>
      <c r="E27" s="1"/>
      <c r="F27" s="1">
        <f t="shared" si="16"/>
        <v>1056</v>
      </c>
      <c r="G27" s="2">
        <f t="shared" si="17"/>
        <v>0.17532790967956169</v>
      </c>
    </row>
    <row r="28" spans="1:7" x14ac:dyDescent="0.25">
      <c r="A28" t="s">
        <v>29</v>
      </c>
      <c r="B28" s="1">
        <v>20</v>
      </c>
      <c r="C28" s="1">
        <v>13</v>
      </c>
      <c r="D28" s="1"/>
      <c r="E28" s="1"/>
      <c r="F28" s="1">
        <f t="shared" si="16"/>
        <v>33</v>
      </c>
      <c r="G28" s="2">
        <f t="shared" si="17"/>
        <v>5.4789971774863028E-3</v>
      </c>
    </row>
    <row r="29" spans="1:7" x14ac:dyDescent="0.25">
      <c r="A29" t="s">
        <v>48</v>
      </c>
      <c r="B29" s="1">
        <v>132</v>
      </c>
      <c r="C29" s="1">
        <v>150</v>
      </c>
      <c r="D29" s="1"/>
      <c r="E29" s="1"/>
      <c r="F29" s="1">
        <f t="shared" si="16"/>
        <v>282</v>
      </c>
      <c r="G29" s="2">
        <f t="shared" si="17"/>
        <v>4.6820521334882952E-2</v>
      </c>
    </row>
    <row r="30" spans="1:7" x14ac:dyDescent="0.25">
      <c r="A30" t="s">
        <v>65</v>
      </c>
      <c r="B30" s="1">
        <v>1262</v>
      </c>
      <c r="C30" s="1">
        <v>1545</v>
      </c>
      <c r="D30" s="1"/>
      <c r="E30" s="1"/>
      <c r="F30" s="1">
        <f t="shared" si="16"/>
        <v>2807</v>
      </c>
      <c r="G30" s="2">
        <f t="shared" si="17"/>
        <v>0.46604682052133489</v>
      </c>
    </row>
    <row r="31" spans="1:7" x14ac:dyDescent="0.25">
      <c r="A31" s="17" t="s">
        <v>5</v>
      </c>
      <c r="B31" s="18">
        <f>SUM(B25:B30)</f>
        <v>2790</v>
      </c>
      <c r="C31" s="18">
        <f t="shared" ref="C31" si="18">SUM(C25:C30)</f>
        <v>3233</v>
      </c>
      <c r="D31" s="18">
        <v>0</v>
      </c>
      <c r="E31" s="18">
        <f t="shared" ref="E31" si="19">SUM(E25:E30)</f>
        <v>0</v>
      </c>
      <c r="F31" s="18">
        <f t="shared" ref="F31" si="20">SUM(F25:F30)</f>
        <v>6023</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c r="E35" s="1"/>
      <c r="F35" s="1">
        <f>SUM(B35:E35)</f>
        <v>3051</v>
      </c>
      <c r="G35" s="2">
        <f>F35/$F$38</f>
        <v>0.60656063618290257</v>
      </c>
    </row>
    <row r="36" spans="1:7" x14ac:dyDescent="0.25">
      <c r="A36" t="s">
        <v>25</v>
      </c>
      <c r="B36" s="1">
        <v>1047</v>
      </c>
      <c r="C36" s="1">
        <v>911</v>
      </c>
      <c r="D36" s="1"/>
      <c r="E36" s="1"/>
      <c r="F36" s="1">
        <f t="shared" ref="F36:F37" si="21">SUM(B36:E36)</f>
        <v>1958</v>
      </c>
      <c r="G36" s="2">
        <f t="shared" ref="G36:G37" si="22">F36/$F$38</f>
        <v>0.38926441351888669</v>
      </c>
    </row>
    <row r="37" spans="1:7" x14ac:dyDescent="0.25">
      <c r="A37" t="s">
        <v>26</v>
      </c>
      <c r="B37" s="1">
        <v>13</v>
      </c>
      <c r="C37" s="1">
        <v>8</v>
      </c>
      <c r="D37" s="1"/>
      <c r="E37" s="1"/>
      <c r="F37" s="1">
        <f t="shared" si="21"/>
        <v>21</v>
      </c>
      <c r="G37" s="2">
        <f t="shared" si="22"/>
        <v>4.1749502982107358E-3</v>
      </c>
    </row>
    <row r="38" spans="1:7" x14ac:dyDescent="0.25">
      <c r="A38" s="17" t="s">
        <v>5</v>
      </c>
      <c r="B38" s="18">
        <f>SUM(B35:B37)</f>
        <v>2751</v>
      </c>
      <c r="C38" s="18">
        <f t="shared" ref="C38" si="23">SUM(C35:C37)</f>
        <v>2279</v>
      </c>
      <c r="D38" s="18">
        <v>0</v>
      </c>
      <c r="E38" s="18">
        <f t="shared" ref="E38" si="24">SUM(E35:E37)</f>
        <v>0</v>
      </c>
      <c r="F38" s="18">
        <f t="shared" ref="F38" si="25">SUM(F35:F37)</f>
        <v>5030</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c r="E41" s="1"/>
      <c r="F41" s="1">
        <f>SUM(B41:E41)</f>
        <v>254</v>
      </c>
      <c r="G41" s="2">
        <f>F41/$F$47</f>
        <v>5.0497017892644137E-2</v>
      </c>
    </row>
    <row r="42" spans="1:7" x14ac:dyDescent="0.25">
      <c r="A42" t="s">
        <v>28</v>
      </c>
      <c r="B42" s="1">
        <v>874</v>
      </c>
      <c r="C42" s="1">
        <v>620</v>
      </c>
      <c r="D42" s="1"/>
      <c r="E42" s="1"/>
      <c r="F42" s="1">
        <f t="shared" ref="F42:F46" si="26">SUM(B42:E42)</f>
        <v>1494</v>
      </c>
      <c r="G42" s="2">
        <f t="shared" ref="G42:G46" si="27">F42/$F$47</f>
        <v>0.2970178926441352</v>
      </c>
    </row>
    <row r="43" spans="1:7" x14ac:dyDescent="0.25">
      <c r="A43" t="s">
        <v>30</v>
      </c>
      <c r="B43" s="1">
        <v>432</v>
      </c>
      <c r="C43" s="1">
        <v>336</v>
      </c>
      <c r="D43" s="1"/>
      <c r="E43" s="1"/>
      <c r="F43" s="1">
        <f t="shared" si="26"/>
        <v>768</v>
      </c>
      <c r="G43" s="2">
        <f t="shared" si="27"/>
        <v>0.15268389662027834</v>
      </c>
    </row>
    <row r="44" spans="1:7" x14ac:dyDescent="0.25">
      <c r="A44" t="s">
        <v>29</v>
      </c>
      <c r="B44" s="1">
        <v>16</v>
      </c>
      <c r="C44" s="1">
        <v>14</v>
      </c>
      <c r="D44" s="1"/>
      <c r="E44" s="1"/>
      <c r="F44" s="1">
        <f t="shared" si="26"/>
        <v>30</v>
      </c>
      <c r="G44" s="2">
        <f t="shared" si="27"/>
        <v>5.9642147117296221E-3</v>
      </c>
    </row>
    <row r="45" spans="1:7" x14ac:dyDescent="0.25">
      <c r="A45" t="s">
        <v>48</v>
      </c>
      <c r="B45" s="1">
        <v>139</v>
      </c>
      <c r="C45" s="1">
        <v>82</v>
      </c>
      <c r="D45" s="1"/>
      <c r="E45" s="1"/>
      <c r="F45" s="1">
        <f t="shared" si="26"/>
        <v>221</v>
      </c>
      <c r="G45" s="2">
        <f t="shared" si="27"/>
        <v>4.3936381709741554E-2</v>
      </c>
    </row>
    <row r="46" spans="1:7" x14ac:dyDescent="0.25">
      <c r="A46" t="s">
        <v>65</v>
      </c>
      <c r="B46" s="1">
        <v>1152</v>
      </c>
      <c r="C46" s="1">
        <v>1111</v>
      </c>
      <c r="D46" s="1"/>
      <c r="E46" s="1"/>
      <c r="F46" s="1">
        <f t="shared" si="26"/>
        <v>2263</v>
      </c>
      <c r="G46" s="2">
        <f t="shared" si="27"/>
        <v>0.44990059642147118</v>
      </c>
    </row>
    <row r="47" spans="1:7" x14ac:dyDescent="0.25">
      <c r="A47" s="17" t="s">
        <v>5</v>
      </c>
      <c r="B47" s="18">
        <f>SUM(B41:B46)</f>
        <v>2751</v>
      </c>
      <c r="C47" s="18">
        <f t="shared" ref="C47" si="28">SUM(C41:C46)</f>
        <v>2279</v>
      </c>
      <c r="D47" s="18">
        <v>0</v>
      </c>
      <c r="E47" s="18">
        <f t="shared" ref="E47" si="29">SUM(E41:E46)</f>
        <v>0</v>
      </c>
      <c r="F47" s="18">
        <f t="shared" ref="F47" si="30">SUM(F41:F46)</f>
        <v>5030</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118"/>
      <c r="D2" s="118"/>
      <c r="E2" s="118"/>
      <c r="F2" s="118"/>
      <c r="G2" s="118"/>
      <c r="H2" s="118"/>
      <c r="I2" s="118"/>
    </row>
    <row r="3" spans="2:12" s="31" customFormat="1" ht="15.75" customHeight="1" x14ac:dyDescent="0.25">
      <c r="C3" s="119" t="s">
        <v>123</v>
      </c>
      <c r="D3" s="117"/>
      <c r="E3" s="117"/>
      <c r="F3" s="117"/>
      <c r="G3" s="117"/>
      <c r="H3" s="117"/>
      <c r="I3" s="120"/>
    </row>
    <row r="4" spans="2:12" s="31" customFormat="1" ht="15.75" customHeight="1" x14ac:dyDescent="0.25">
      <c r="C4" s="121"/>
      <c r="D4" s="122"/>
      <c r="E4" s="122"/>
      <c r="F4" s="122"/>
      <c r="G4" s="122"/>
      <c r="H4" s="122"/>
      <c r="I4" s="123"/>
    </row>
    <row r="5" spans="2:12" s="31" customFormat="1" ht="15.75" customHeight="1" x14ac:dyDescent="0.25">
      <c r="C5" s="121"/>
      <c r="D5" s="122"/>
      <c r="E5" s="122"/>
      <c r="F5" s="122"/>
      <c r="G5" s="122"/>
      <c r="H5" s="122"/>
      <c r="I5" s="123"/>
      <c r="L5" s="50"/>
    </row>
    <row r="6" spans="2:12" s="31" customFormat="1" ht="15.75" customHeight="1" x14ac:dyDescent="0.25">
      <c r="C6" s="121"/>
      <c r="D6" s="122"/>
      <c r="E6" s="122"/>
      <c r="F6" s="122"/>
      <c r="G6" s="122"/>
      <c r="H6" s="122"/>
      <c r="I6" s="123"/>
    </row>
    <row r="7" spans="2:12" s="31" customFormat="1" ht="24.75" customHeight="1" x14ac:dyDescent="0.25">
      <c r="C7" s="124"/>
      <c r="D7" s="125"/>
      <c r="E7" s="125"/>
      <c r="F7" s="125"/>
      <c r="G7" s="125"/>
      <c r="H7" s="125"/>
      <c r="I7" s="126"/>
    </row>
    <row r="8" spans="2:12" s="31" customFormat="1" ht="15.75" customHeight="1" x14ac:dyDescent="0.25">
      <c r="C8" s="117"/>
      <c r="D8" s="117"/>
      <c r="E8" s="117"/>
      <c r="F8" s="117"/>
      <c r="G8" s="117"/>
      <c r="H8" s="117"/>
      <c r="I8" s="117"/>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27" t="s">
        <v>110</v>
      </c>
      <c r="D13" s="128"/>
      <c r="E13" s="128"/>
      <c r="F13" s="128"/>
      <c r="G13" s="128"/>
      <c r="H13" s="128"/>
      <c r="I13" s="129"/>
      <c r="J13" s="58"/>
    </row>
    <row r="14" spans="2:12" s="31" customFormat="1" ht="15.75" x14ac:dyDescent="0.25">
      <c r="B14" s="60"/>
      <c r="C14" s="131"/>
      <c r="D14" s="132"/>
      <c r="E14" s="132"/>
      <c r="F14" s="132"/>
      <c r="G14" s="132"/>
      <c r="H14" s="132"/>
      <c r="I14" s="133"/>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30"/>
      <c r="D39" s="130"/>
      <c r="E39" s="130"/>
      <c r="F39" s="130"/>
      <c r="G39" s="130"/>
      <c r="H39" s="130"/>
      <c r="I39" s="130"/>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124</v>
      </c>
      <c r="D42" s="29">
        <v>40</v>
      </c>
      <c r="E42" s="29">
        <v>39</v>
      </c>
      <c r="F42" s="29">
        <v>36</v>
      </c>
      <c r="G42" s="63"/>
      <c r="H42" s="29">
        <f>SUM(Table239[[#This Row],[Q1]:[Q4]])</f>
        <v>115</v>
      </c>
      <c r="I42" s="57">
        <f>Table239[[#This Row],[Total]]/H44</f>
        <v>0.46558704453441296</v>
      </c>
    </row>
    <row r="43" spans="3:9" x14ac:dyDescent="0.25">
      <c r="C43" s="56" t="s">
        <v>125</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106" t="s">
        <v>120</v>
      </c>
      <c r="D45" s="107"/>
      <c r="E45" s="107"/>
      <c r="F45" s="107"/>
      <c r="G45" s="107"/>
      <c r="H45" s="107"/>
      <c r="I45" s="108"/>
    </row>
    <row r="46" spans="3:9" ht="18" customHeight="1" x14ac:dyDescent="0.25">
      <c r="C46" s="89"/>
      <c r="D46" s="89"/>
      <c r="E46" s="89"/>
      <c r="F46" s="89"/>
      <c r="G46" s="89"/>
      <c r="H46" s="89"/>
      <c r="I46" s="89"/>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88" t="s">
        <v>119</v>
      </c>
      <c r="D53" s="89"/>
      <c r="E53" s="89"/>
      <c r="F53" s="89"/>
      <c r="G53" s="89"/>
      <c r="H53" s="89"/>
      <c r="I53" s="90"/>
    </row>
    <row r="54" spans="3:9" ht="12" customHeight="1" x14ac:dyDescent="0.25">
      <c r="C54" s="109"/>
      <c r="D54" s="110"/>
      <c r="E54" s="110"/>
      <c r="F54" s="110"/>
      <c r="G54" s="110"/>
      <c r="H54" s="110"/>
      <c r="I54" s="111"/>
    </row>
    <row r="55" spans="3:9" x14ac:dyDescent="0.25">
      <c r="C55" s="109"/>
      <c r="D55" s="110"/>
      <c r="E55" s="110"/>
      <c r="F55" s="110"/>
      <c r="G55" s="110"/>
      <c r="H55" s="110"/>
      <c r="I55" s="111"/>
    </row>
    <row r="56" spans="3:9" x14ac:dyDescent="0.25">
      <c r="C56" s="112"/>
      <c r="D56" s="113"/>
      <c r="E56" s="113"/>
      <c r="F56" s="113"/>
      <c r="G56" s="113"/>
      <c r="H56" s="113"/>
      <c r="I56" s="114"/>
    </row>
    <row r="57" spans="3:9" x14ac:dyDescent="0.25">
      <c r="C57" s="116"/>
      <c r="D57" s="116"/>
      <c r="E57" s="116"/>
      <c r="F57" s="116"/>
      <c r="G57" s="116"/>
      <c r="H57" s="116"/>
      <c r="I57" s="116"/>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5"/>
      <c r="D66" s="115"/>
      <c r="E66" s="115"/>
      <c r="F66" s="115"/>
      <c r="G66" s="115"/>
      <c r="H66" s="115"/>
      <c r="I66" s="115"/>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106" t="s">
        <v>79</v>
      </c>
      <c r="D89" s="107"/>
      <c r="E89" s="107"/>
      <c r="F89" s="107"/>
      <c r="G89" s="107"/>
      <c r="H89" s="107"/>
      <c r="I89" s="108"/>
    </row>
    <row r="90" spans="1:10" x14ac:dyDescent="0.25">
      <c r="B90" s="7"/>
      <c r="C90" s="89"/>
      <c r="D90" s="89"/>
      <c r="E90" s="89"/>
      <c r="F90" s="89"/>
      <c r="G90" s="89"/>
      <c r="H90" s="89"/>
      <c r="I90" s="89"/>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97" t="s">
        <v>49</v>
      </c>
      <c r="B93" s="100" t="s">
        <v>65</v>
      </c>
      <c r="C93" s="23" t="s">
        <v>50</v>
      </c>
      <c r="D93" s="22" t="s">
        <v>1</v>
      </c>
      <c r="E93" s="22" t="s">
        <v>2</v>
      </c>
      <c r="F93" s="22" t="s">
        <v>3</v>
      </c>
      <c r="G93" s="22" t="s">
        <v>4</v>
      </c>
      <c r="H93" s="22" t="s">
        <v>5</v>
      </c>
      <c r="I93" s="22" t="s">
        <v>18</v>
      </c>
    </row>
    <row r="94" spans="1:10" x14ac:dyDescent="0.25">
      <c r="A94" s="98"/>
      <c r="B94" s="101"/>
      <c r="C94" t="s">
        <v>27</v>
      </c>
      <c r="D94" s="1">
        <v>1</v>
      </c>
      <c r="E94" s="1">
        <v>2</v>
      </c>
      <c r="F94" s="1">
        <v>4</v>
      </c>
      <c r="G94" s="1">
        <v>0</v>
      </c>
      <c r="H94" s="1">
        <f>SUM(D94:G94)</f>
        <v>7</v>
      </c>
      <c r="I94" s="2">
        <f t="shared" ref="I94:I101" si="18">H94/$H$101</f>
        <v>3.5353535353535352E-2</v>
      </c>
    </row>
    <row r="95" spans="1:10" x14ac:dyDescent="0.25">
      <c r="A95" s="98"/>
      <c r="B95" s="101"/>
      <c r="C95" t="s">
        <v>28</v>
      </c>
      <c r="D95" s="1">
        <v>33</v>
      </c>
      <c r="E95" s="1">
        <v>29</v>
      </c>
      <c r="F95" s="1">
        <v>34</v>
      </c>
      <c r="G95" s="1">
        <v>0</v>
      </c>
      <c r="H95" s="1">
        <f t="shared" ref="H95:H140" si="19">SUM(D95:G95)</f>
        <v>96</v>
      </c>
      <c r="I95" s="2">
        <f t="shared" si="18"/>
        <v>0.48484848484848486</v>
      </c>
    </row>
    <row r="96" spans="1:10" x14ac:dyDescent="0.25">
      <c r="A96" s="98"/>
      <c r="B96" s="101"/>
      <c r="C96" t="s">
        <v>30</v>
      </c>
      <c r="D96" s="1">
        <v>6</v>
      </c>
      <c r="E96" s="1">
        <v>8</v>
      </c>
      <c r="F96" s="1">
        <v>7</v>
      </c>
      <c r="G96" s="1">
        <v>0</v>
      </c>
      <c r="H96" s="1">
        <f t="shared" si="19"/>
        <v>21</v>
      </c>
      <c r="I96" s="2">
        <f t="shared" si="18"/>
        <v>0.10606060606060606</v>
      </c>
    </row>
    <row r="97" spans="1:9" x14ac:dyDescent="0.25">
      <c r="A97" s="98"/>
      <c r="B97" s="101"/>
      <c r="C97" t="s">
        <v>29</v>
      </c>
      <c r="D97" s="1">
        <v>2</v>
      </c>
      <c r="E97" s="1">
        <v>0</v>
      </c>
      <c r="F97" s="1">
        <v>0</v>
      </c>
      <c r="G97" s="1">
        <v>0</v>
      </c>
      <c r="H97" s="1">
        <f t="shared" si="19"/>
        <v>2</v>
      </c>
      <c r="I97" s="2">
        <f t="shared" si="18"/>
        <v>1.0101010101010102E-2</v>
      </c>
    </row>
    <row r="98" spans="1:9" x14ac:dyDescent="0.25">
      <c r="A98" s="98"/>
      <c r="B98" s="101"/>
      <c r="C98" t="s">
        <v>48</v>
      </c>
      <c r="D98" s="1">
        <v>0</v>
      </c>
      <c r="E98" s="1">
        <v>2</v>
      </c>
      <c r="F98" s="1">
        <v>0</v>
      </c>
      <c r="G98" s="1">
        <v>0</v>
      </c>
      <c r="H98" s="1">
        <f t="shared" si="19"/>
        <v>2</v>
      </c>
      <c r="I98" s="2">
        <f t="shared" si="18"/>
        <v>1.0101010101010102E-2</v>
      </c>
    </row>
    <row r="99" spans="1:9" x14ac:dyDescent="0.25">
      <c r="A99" s="98"/>
      <c r="B99" s="101"/>
      <c r="C99" t="s">
        <v>65</v>
      </c>
      <c r="D99" s="1">
        <v>21</v>
      </c>
      <c r="E99" s="1">
        <v>23</v>
      </c>
      <c r="F99" s="1">
        <v>26</v>
      </c>
      <c r="G99" s="1">
        <v>0</v>
      </c>
      <c r="H99" s="1">
        <f t="shared" si="19"/>
        <v>70</v>
      </c>
      <c r="I99" s="2">
        <f t="shared" si="18"/>
        <v>0.35353535353535354</v>
      </c>
    </row>
    <row r="100" spans="1:9" x14ac:dyDescent="0.25">
      <c r="A100" s="98"/>
      <c r="B100" s="101"/>
      <c r="C100" t="s">
        <v>26</v>
      </c>
      <c r="D100" s="1">
        <v>0</v>
      </c>
      <c r="E100" s="1">
        <v>0</v>
      </c>
      <c r="F100" s="1">
        <v>0</v>
      </c>
      <c r="G100" s="1">
        <v>0</v>
      </c>
      <c r="H100" s="1">
        <f t="shared" si="19"/>
        <v>0</v>
      </c>
      <c r="I100" s="2">
        <f>H100/$H$101</f>
        <v>0</v>
      </c>
    </row>
    <row r="101" spans="1:9" x14ac:dyDescent="0.25">
      <c r="A101" s="98"/>
      <c r="B101" s="102"/>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98"/>
      <c r="B102" s="103" t="s">
        <v>30</v>
      </c>
      <c r="C102" t="s">
        <v>27</v>
      </c>
      <c r="D102" s="1">
        <v>1</v>
      </c>
      <c r="E102" s="1">
        <v>0</v>
      </c>
      <c r="F102" s="1">
        <v>0</v>
      </c>
      <c r="G102" s="1">
        <v>0</v>
      </c>
      <c r="H102" s="1">
        <f t="shared" si="19"/>
        <v>1</v>
      </c>
      <c r="I102" s="2">
        <f t="shared" ref="I102:I109" si="20">H102/$H$109</f>
        <v>2.1276595744680851E-2</v>
      </c>
    </row>
    <row r="103" spans="1:9" x14ac:dyDescent="0.25">
      <c r="A103" s="98"/>
      <c r="B103" s="104"/>
      <c r="C103" t="s">
        <v>28</v>
      </c>
      <c r="D103" s="1">
        <v>3</v>
      </c>
      <c r="E103" s="1">
        <v>8</v>
      </c>
      <c r="F103" s="1">
        <v>2</v>
      </c>
      <c r="G103" s="1">
        <v>0</v>
      </c>
      <c r="H103" s="1">
        <f t="shared" si="19"/>
        <v>13</v>
      </c>
      <c r="I103" s="2">
        <f t="shared" si="20"/>
        <v>0.27659574468085107</v>
      </c>
    </row>
    <row r="104" spans="1:9" x14ac:dyDescent="0.25">
      <c r="A104" s="98"/>
      <c r="B104" s="104"/>
      <c r="C104" t="s">
        <v>30</v>
      </c>
      <c r="D104" s="1">
        <v>1</v>
      </c>
      <c r="E104" s="1">
        <v>1</v>
      </c>
      <c r="F104" s="1">
        <v>0</v>
      </c>
      <c r="G104" s="1">
        <v>0</v>
      </c>
      <c r="H104" s="1">
        <f t="shared" si="19"/>
        <v>2</v>
      </c>
      <c r="I104" s="2">
        <f t="shared" si="20"/>
        <v>4.2553191489361701E-2</v>
      </c>
    </row>
    <row r="105" spans="1:9" x14ac:dyDescent="0.25">
      <c r="A105" s="98"/>
      <c r="B105" s="104"/>
      <c r="C105" t="s">
        <v>29</v>
      </c>
      <c r="D105" s="1">
        <v>0</v>
      </c>
      <c r="E105" s="1">
        <v>1</v>
      </c>
      <c r="F105" s="1">
        <v>0</v>
      </c>
      <c r="G105" s="1">
        <v>0</v>
      </c>
      <c r="H105" s="1">
        <f t="shared" si="19"/>
        <v>1</v>
      </c>
      <c r="I105" s="2">
        <f t="shared" si="20"/>
        <v>2.1276595744680851E-2</v>
      </c>
    </row>
    <row r="106" spans="1:9" x14ac:dyDescent="0.25">
      <c r="A106" s="98"/>
      <c r="B106" s="104"/>
      <c r="C106" t="s">
        <v>48</v>
      </c>
      <c r="D106" s="1">
        <v>0</v>
      </c>
      <c r="E106" s="1">
        <v>0</v>
      </c>
      <c r="F106" s="1">
        <v>0</v>
      </c>
      <c r="G106" s="1">
        <v>0</v>
      </c>
      <c r="H106" s="1">
        <f t="shared" si="19"/>
        <v>0</v>
      </c>
      <c r="I106" s="2">
        <f t="shared" si="20"/>
        <v>0</v>
      </c>
    </row>
    <row r="107" spans="1:9" x14ac:dyDescent="0.25">
      <c r="A107" s="98"/>
      <c r="B107" s="104"/>
      <c r="C107" t="s">
        <v>65</v>
      </c>
      <c r="D107" s="1">
        <v>8</v>
      </c>
      <c r="E107" s="1">
        <v>11</v>
      </c>
      <c r="F107" s="1">
        <v>11</v>
      </c>
      <c r="G107" s="1">
        <v>0</v>
      </c>
      <c r="H107" s="1">
        <f t="shared" si="19"/>
        <v>30</v>
      </c>
      <c r="I107" s="2">
        <f t="shared" si="20"/>
        <v>0.63829787234042556</v>
      </c>
    </row>
    <row r="108" spans="1:9" x14ac:dyDescent="0.25">
      <c r="A108" s="98"/>
      <c r="B108" s="104"/>
      <c r="C108" t="s">
        <v>26</v>
      </c>
      <c r="D108" s="1">
        <v>0</v>
      </c>
      <c r="E108" s="1">
        <v>0</v>
      </c>
      <c r="F108" s="1">
        <v>0</v>
      </c>
      <c r="G108" s="1">
        <v>0</v>
      </c>
      <c r="H108" s="1">
        <f t="shared" si="19"/>
        <v>0</v>
      </c>
      <c r="I108" s="2">
        <f>H108/$H$109</f>
        <v>0</v>
      </c>
    </row>
    <row r="109" spans="1:9" x14ac:dyDescent="0.25">
      <c r="A109" s="98"/>
      <c r="B109" s="105"/>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98"/>
      <c r="B110" s="103" t="s">
        <v>28</v>
      </c>
      <c r="C110" t="s">
        <v>27</v>
      </c>
      <c r="D110" s="1">
        <v>0</v>
      </c>
      <c r="E110" s="1">
        <v>1</v>
      </c>
      <c r="F110" s="1">
        <v>0</v>
      </c>
      <c r="G110" s="1">
        <v>0</v>
      </c>
      <c r="H110" s="1">
        <f t="shared" si="19"/>
        <v>1</v>
      </c>
      <c r="I110" s="2">
        <f t="shared" ref="I110:I117" si="22">H110/$H$117</f>
        <v>4.7619047619047616E-2</v>
      </c>
    </row>
    <row r="111" spans="1:9" x14ac:dyDescent="0.25">
      <c r="A111" s="98"/>
      <c r="B111" s="104"/>
      <c r="C111" t="s">
        <v>28</v>
      </c>
      <c r="D111" s="1">
        <v>2</v>
      </c>
      <c r="E111" s="1">
        <v>4</v>
      </c>
      <c r="F111" s="1">
        <v>3</v>
      </c>
      <c r="G111" s="1">
        <v>0</v>
      </c>
      <c r="H111" s="1">
        <f t="shared" si="19"/>
        <v>9</v>
      </c>
      <c r="I111" s="2">
        <f t="shared" si="22"/>
        <v>0.42857142857142855</v>
      </c>
    </row>
    <row r="112" spans="1:9" x14ac:dyDescent="0.25">
      <c r="A112" s="98"/>
      <c r="B112" s="104"/>
      <c r="C112" t="s">
        <v>30</v>
      </c>
      <c r="D112" s="1">
        <v>0</v>
      </c>
      <c r="E112" s="1">
        <v>2</v>
      </c>
      <c r="F112" s="1">
        <v>0</v>
      </c>
      <c r="G112" s="1">
        <v>0</v>
      </c>
      <c r="H112" s="1">
        <f t="shared" si="19"/>
        <v>2</v>
      </c>
      <c r="I112" s="2">
        <f t="shared" si="22"/>
        <v>9.5238095238095233E-2</v>
      </c>
    </row>
    <row r="113" spans="1:9" x14ac:dyDescent="0.25">
      <c r="A113" s="98"/>
      <c r="B113" s="104"/>
      <c r="C113" t="s">
        <v>29</v>
      </c>
      <c r="D113" s="1">
        <v>0</v>
      </c>
      <c r="E113" s="1">
        <v>0</v>
      </c>
      <c r="F113" s="1">
        <v>0</v>
      </c>
      <c r="G113" s="1">
        <v>0</v>
      </c>
      <c r="H113" s="1">
        <f t="shared" si="19"/>
        <v>0</v>
      </c>
      <c r="I113" s="2">
        <f t="shared" si="22"/>
        <v>0</v>
      </c>
    </row>
    <row r="114" spans="1:9" x14ac:dyDescent="0.25">
      <c r="A114" s="98"/>
      <c r="B114" s="104"/>
      <c r="C114" t="s">
        <v>48</v>
      </c>
      <c r="D114" s="1">
        <v>0</v>
      </c>
      <c r="E114" s="1">
        <v>0</v>
      </c>
      <c r="F114" s="1">
        <v>0</v>
      </c>
      <c r="G114" s="1">
        <v>0</v>
      </c>
      <c r="H114" s="1">
        <f t="shared" si="19"/>
        <v>0</v>
      </c>
      <c r="I114" s="2">
        <f t="shared" si="22"/>
        <v>0</v>
      </c>
    </row>
    <row r="115" spans="1:9" x14ac:dyDescent="0.25">
      <c r="A115" s="98"/>
      <c r="B115" s="104"/>
      <c r="C115" t="s">
        <v>65</v>
      </c>
      <c r="D115" s="1">
        <v>4</v>
      </c>
      <c r="E115" s="1">
        <v>2</v>
      </c>
      <c r="F115" s="1">
        <v>3</v>
      </c>
      <c r="G115" s="1">
        <v>0</v>
      </c>
      <c r="H115" s="1">
        <f t="shared" si="19"/>
        <v>9</v>
      </c>
      <c r="I115" s="2">
        <f t="shared" si="22"/>
        <v>0.42857142857142855</v>
      </c>
    </row>
    <row r="116" spans="1:9" x14ac:dyDescent="0.25">
      <c r="A116" s="98"/>
      <c r="B116" s="104"/>
      <c r="C116" t="s">
        <v>26</v>
      </c>
      <c r="D116" s="1">
        <v>0</v>
      </c>
      <c r="E116" s="1">
        <v>0</v>
      </c>
      <c r="F116" s="1">
        <v>0</v>
      </c>
      <c r="G116" s="1">
        <v>0</v>
      </c>
      <c r="H116" s="1">
        <f t="shared" si="19"/>
        <v>0</v>
      </c>
      <c r="I116" s="2">
        <f>H116/$H$117</f>
        <v>0</v>
      </c>
    </row>
    <row r="117" spans="1:9" x14ac:dyDescent="0.25">
      <c r="A117" s="98"/>
      <c r="B117" s="105"/>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98"/>
      <c r="B118" s="103" t="s">
        <v>29</v>
      </c>
      <c r="C118" t="s">
        <v>27</v>
      </c>
      <c r="D118" s="1">
        <v>0</v>
      </c>
      <c r="E118" s="1">
        <v>0</v>
      </c>
      <c r="F118" s="1">
        <v>0</v>
      </c>
      <c r="G118" s="1">
        <v>0</v>
      </c>
      <c r="H118" s="1">
        <f t="shared" si="19"/>
        <v>0</v>
      </c>
      <c r="I118" s="2">
        <f t="shared" ref="I118:I125" si="24">H118/$H$125</f>
        <v>0</v>
      </c>
    </row>
    <row r="119" spans="1:9" x14ac:dyDescent="0.25">
      <c r="A119" s="98"/>
      <c r="B119" s="104"/>
      <c r="C119" t="s">
        <v>28</v>
      </c>
      <c r="D119" s="1">
        <v>0</v>
      </c>
      <c r="E119" s="1">
        <v>0</v>
      </c>
      <c r="F119" s="1">
        <v>0</v>
      </c>
      <c r="G119" s="1">
        <v>0</v>
      </c>
      <c r="H119" s="1">
        <f t="shared" si="19"/>
        <v>0</v>
      </c>
      <c r="I119" s="2">
        <f t="shared" si="24"/>
        <v>0</v>
      </c>
    </row>
    <row r="120" spans="1:9" x14ac:dyDescent="0.25">
      <c r="A120" s="98"/>
      <c r="B120" s="104"/>
      <c r="C120" t="s">
        <v>30</v>
      </c>
      <c r="D120" s="1">
        <v>0</v>
      </c>
      <c r="E120" s="1">
        <v>0</v>
      </c>
      <c r="F120" s="1">
        <v>0</v>
      </c>
      <c r="G120" s="1">
        <v>0</v>
      </c>
      <c r="H120" s="1">
        <f t="shared" si="19"/>
        <v>0</v>
      </c>
      <c r="I120" s="2">
        <f t="shared" si="24"/>
        <v>0</v>
      </c>
    </row>
    <row r="121" spans="1:9" x14ac:dyDescent="0.25">
      <c r="A121" s="98"/>
      <c r="B121" s="104"/>
      <c r="C121" t="s">
        <v>29</v>
      </c>
      <c r="D121" s="1">
        <v>0</v>
      </c>
      <c r="E121" s="1">
        <v>0</v>
      </c>
      <c r="F121" s="1">
        <v>0</v>
      </c>
      <c r="G121" s="1">
        <v>0</v>
      </c>
      <c r="H121" s="1">
        <f t="shared" si="19"/>
        <v>0</v>
      </c>
      <c r="I121" s="2">
        <f t="shared" si="24"/>
        <v>0</v>
      </c>
    </row>
    <row r="122" spans="1:9" x14ac:dyDescent="0.25">
      <c r="A122" s="98"/>
      <c r="B122" s="104"/>
      <c r="C122" t="s">
        <v>48</v>
      </c>
      <c r="D122" s="1">
        <v>0</v>
      </c>
      <c r="E122" s="1">
        <v>0</v>
      </c>
      <c r="F122" s="1">
        <v>0</v>
      </c>
      <c r="G122" s="1">
        <v>0</v>
      </c>
      <c r="H122" s="1">
        <f t="shared" si="19"/>
        <v>0</v>
      </c>
      <c r="I122" s="2">
        <f t="shared" si="24"/>
        <v>0</v>
      </c>
    </row>
    <row r="123" spans="1:9" x14ac:dyDescent="0.25">
      <c r="A123" s="98"/>
      <c r="B123" s="104"/>
      <c r="C123" t="s">
        <v>65</v>
      </c>
      <c r="D123" s="1">
        <v>0</v>
      </c>
      <c r="E123" s="1">
        <v>1</v>
      </c>
      <c r="F123" s="1">
        <v>1</v>
      </c>
      <c r="G123" s="1">
        <v>0</v>
      </c>
      <c r="H123" s="1">
        <f t="shared" si="19"/>
        <v>2</v>
      </c>
      <c r="I123" s="2">
        <f t="shared" si="24"/>
        <v>1</v>
      </c>
    </row>
    <row r="124" spans="1:9" x14ac:dyDescent="0.25">
      <c r="A124" s="98"/>
      <c r="B124" s="104"/>
      <c r="C124" t="s">
        <v>26</v>
      </c>
      <c r="D124" s="1">
        <v>0</v>
      </c>
      <c r="E124" s="1">
        <v>0</v>
      </c>
      <c r="F124" s="1">
        <v>0</v>
      </c>
      <c r="G124" s="1">
        <v>0</v>
      </c>
      <c r="H124" s="1">
        <f t="shared" si="19"/>
        <v>0</v>
      </c>
      <c r="I124" s="2">
        <f>H124/$H$125</f>
        <v>0</v>
      </c>
    </row>
    <row r="125" spans="1:9" x14ac:dyDescent="0.25">
      <c r="A125" s="98"/>
      <c r="B125" s="105"/>
      <c r="C125" s="24" t="s">
        <v>5</v>
      </c>
      <c r="D125" s="18">
        <f>SUM(D118:D124)</f>
        <v>0</v>
      </c>
      <c r="E125" s="18">
        <f>SUM(E118:E124)</f>
        <v>1</v>
      </c>
      <c r="F125" s="18">
        <v>1</v>
      </c>
      <c r="G125" s="18">
        <f t="shared" ref="G125:H125" si="25">SUM(G118:G124)</f>
        <v>0</v>
      </c>
      <c r="H125" s="18">
        <f t="shared" si="25"/>
        <v>2</v>
      </c>
      <c r="I125" s="19">
        <f t="shared" si="24"/>
        <v>1</v>
      </c>
    </row>
    <row r="126" spans="1:9" x14ac:dyDescent="0.25">
      <c r="A126" s="98"/>
      <c r="B126" s="103" t="s">
        <v>27</v>
      </c>
      <c r="C126" t="s">
        <v>27</v>
      </c>
      <c r="D126" s="1">
        <v>0</v>
      </c>
      <c r="E126" s="1">
        <v>0</v>
      </c>
      <c r="F126" s="1">
        <v>0</v>
      </c>
      <c r="G126" s="1">
        <v>0</v>
      </c>
      <c r="H126" s="1">
        <f t="shared" si="19"/>
        <v>0</v>
      </c>
      <c r="I126" s="2">
        <f t="shared" ref="I126:I133" si="26">H126/$H$133</f>
        <v>0</v>
      </c>
    </row>
    <row r="127" spans="1:9" x14ac:dyDescent="0.25">
      <c r="A127" s="98"/>
      <c r="B127" s="104"/>
      <c r="C127" t="s">
        <v>28</v>
      </c>
      <c r="D127" s="1">
        <v>2</v>
      </c>
      <c r="E127" s="1">
        <v>0</v>
      </c>
      <c r="F127" s="1">
        <v>2</v>
      </c>
      <c r="G127" s="1">
        <v>0</v>
      </c>
      <c r="H127" s="1">
        <f t="shared" si="19"/>
        <v>4</v>
      </c>
      <c r="I127" s="2">
        <f t="shared" si="26"/>
        <v>0.44444444444444442</v>
      </c>
    </row>
    <row r="128" spans="1:9" x14ac:dyDescent="0.25">
      <c r="A128" s="98"/>
      <c r="B128" s="104"/>
      <c r="C128" t="s">
        <v>30</v>
      </c>
      <c r="D128" s="1">
        <v>0</v>
      </c>
      <c r="E128" s="1">
        <v>0</v>
      </c>
      <c r="F128" s="1">
        <v>1</v>
      </c>
      <c r="G128" s="1">
        <v>0</v>
      </c>
      <c r="H128" s="1">
        <f t="shared" si="19"/>
        <v>1</v>
      </c>
      <c r="I128" s="2">
        <f t="shared" si="26"/>
        <v>0.1111111111111111</v>
      </c>
    </row>
    <row r="129" spans="1:9" x14ac:dyDescent="0.25">
      <c r="A129" s="98"/>
      <c r="B129" s="104"/>
      <c r="C129" t="s">
        <v>29</v>
      </c>
      <c r="D129" s="1">
        <v>0</v>
      </c>
      <c r="E129" s="1">
        <v>0</v>
      </c>
      <c r="F129" s="1">
        <v>0</v>
      </c>
      <c r="G129" s="1">
        <v>0</v>
      </c>
      <c r="H129" s="1">
        <f t="shared" si="19"/>
        <v>0</v>
      </c>
      <c r="I129" s="2">
        <f t="shared" si="26"/>
        <v>0</v>
      </c>
    </row>
    <row r="130" spans="1:9" x14ac:dyDescent="0.25">
      <c r="A130" s="98"/>
      <c r="B130" s="104"/>
      <c r="C130" t="s">
        <v>48</v>
      </c>
      <c r="D130" s="1">
        <v>0</v>
      </c>
      <c r="E130" s="1">
        <v>0</v>
      </c>
      <c r="F130" s="1">
        <v>0</v>
      </c>
      <c r="G130" s="1">
        <v>0</v>
      </c>
      <c r="H130" s="1">
        <f t="shared" si="19"/>
        <v>0</v>
      </c>
      <c r="I130" s="2">
        <f t="shared" si="26"/>
        <v>0</v>
      </c>
    </row>
    <row r="131" spans="1:9" x14ac:dyDescent="0.25">
      <c r="A131" s="98"/>
      <c r="B131" s="104"/>
      <c r="C131" t="s">
        <v>65</v>
      </c>
      <c r="D131" s="1">
        <v>1</v>
      </c>
      <c r="E131" s="1">
        <v>1</v>
      </c>
      <c r="F131" s="1">
        <v>2</v>
      </c>
      <c r="G131" s="1">
        <v>0</v>
      </c>
      <c r="H131" s="1">
        <f t="shared" si="19"/>
        <v>4</v>
      </c>
      <c r="I131" s="2">
        <f t="shared" si="26"/>
        <v>0.44444444444444442</v>
      </c>
    </row>
    <row r="132" spans="1:9" x14ac:dyDescent="0.25">
      <c r="A132" s="98"/>
      <c r="B132" s="104"/>
      <c r="C132" t="s">
        <v>26</v>
      </c>
      <c r="D132" s="1">
        <v>0</v>
      </c>
      <c r="E132" s="1">
        <v>0</v>
      </c>
      <c r="F132" s="1">
        <v>0</v>
      </c>
      <c r="G132" s="1">
        <v>0</v>
      </c>
      <c r="H132" s="1">
        <f t="shared" si="19"/>
        <v>0</v>
      </c>
      <c r="I132" s="2">
        <f>H132/$H$133</f>
        <v>0</v>
      </c>
    </row>
    <row r="133" spans="1:9" x14ac:dyDescent="0.25">
      <c r="A133" s="98"/>
      <c r="B133" s="105"/>
      <c r="C133" s="24" t="s">
        <v>5</v>
      </c>
      <c r="D133" s="18">
        <v>3</v>
      </c>
      <c r="E133" s="18">
        <v>1</v>
      </c>
      <c r="F133" s="18">
        <v>5</v>
      </c>
      <c r="G133" s="18">
        <v>0</v>
      </c>
      <c r="H133" s="18">
        <f t="shared" ref="H133" si="27">SUM(H126:H132)</f>
        <v>9</v>
      </c>
      <c r="I133" s="19">
        <f t="shared" si="26"/>
        <v>1</v>
      </c>
    </row>
    <row r="134" spans="1:9" x14ac:dyDescent="0.25">
      <c r="A134" s="98"/>
      <c r="B134" s="103" t="s">
        <v>48</v>
      </c>
      <c r="C134" t="s">
        <v>27</v>
      </c>
      <c r="D134" s="1">
        <v>0</v>
      </c>
      <c r="E134" s="1">
        <v>1</v>
      </c>
      <c r="F134" s="1">
        <v>0</v>
      </c>
      <c r="G134" s="1">
        <v>0</v>
      </c>
      <c r="H134" s="1">
        <f t="shared" si="19"/>
        <v>1</v>
      </c>
      <c r="I134" s="2">
        <f t="shared" ref="I134:I141" si="28">H134/$H$141</f>
        <v>0.1111111111111111</v>
      </c>
    </row>
    <row r="135" spans="1:9" x14ac:dyDescent="0.25">
      <c r="A135" s="98"/>
      <c r="B135" s="104"/>
      <c r="C135" t="s">
        <v>28</v>
      </c>
      <c r="D135" s="1">
        <v>1</v>
      </c>
      <c r="E135" s="1">
        <v>1</v>
      </c>
      <c r="F135" s="1">
        <v>1</v>
      </c>
      <c r="G135" s="1">
        <v>0</v>
      </c>
      <c r="H135" s="1">
        <f t="shared" si="19"/>
        <v>3</v>
      </c>
      <c r="I135" s="2">
        <f t="shared" si="28"/>
        <v>0.33333333333333331</v>
      </c>
    </row>
    <row r="136" spans="1:9" x14ac:dyDescent="0.25">
      <c r="A136" s="98"/>
      <c r="B136" s="104"/>
      <c r="C136" t="s">
        <v>30</v>
      </c>
      <c r="D136" s="1">
        <v>0</v>
      </c>
      <c r="E136" s="1">
        <v>1</v>
      </c>
      <c r="F136" s="1">
        <v>1</v>
      </c>
      <c r="G136" s="1">
        <v>0</v>
      </c>
      <c r="H136" s="1">
        <f t="shared" si="19"/>
        <v>2</v>
      </c>
      <c r="I136" s="2">
        <f t="shared" si="28"/>
        <v>0.22222222222222221</v>
      </c>
    </row>
    <row r="137" spans="1:9" x14ac:dyDescent="0.25">
      <c r="A137" s="98"/>
      <c r="B137" s="104"/>
      <c r="C137" t="s">
        <v>29</v>
      </c>
      <c r="D137" s="1">
        <v>0</v>
      </c>
      <c r="E137" s="1">
        <v>0</v>
      </c>
      <c r="F137" s="1">
        <v>0</v>
      </c>
      <c r="G137" s="1">
        <v>0</v>
      </c>
      <c r="H137" s="1">
        <f t="shared" si="19"/>
        <v>0</v>
      </c>
      <c r="I137" s="2">
        <f t="shared" si="28"/>
        <v>0</v>
      </c>
    </row>
    <row r="138" spans="1:9" x14ac:dyDescent="0.25">
      <c r="A138" s="98"/>
      <c r="B138" s="104"/>
      <c r="C138" t="s">
        <v>48</v>
      </c>
      <c r="D138" s="1">
        <v>0</v>
      </c>
      <c r="E138" s="1">
        <v>0</v>
      </c>
      <c r="F138" s="1">
        <v>0</v>
      </c>
      <c r="G138" s="1">
        <v>0</v>
      </c>
      <c r="H138" s="1">
        <f t="shared" si="19"/>
        <v>0</v>
      </c>
      <c r="I138" s="2">
        <f t="shared" si="28"/>
        <v>0</v>
      </c>
    </row>
    <row r="139" spans="1:9" x14ac:dyDescent="0.25">
      <c r="A139" s="98"/>
      <c r="B139" s="104"/>
      <c r="C139" t="s">
        <v>65</v>
      </c>
      <c r="D139" s="1">
        <v>0</v>
      </c>
      <c r="E139" s="1">
        <v>2</v>
      </c>
      <c r="F139" s="1">
        <v>1</v>
      </c>
      <c r="G139" s="1">
        <v>0</v>
      </c>
      <c r="H139" s="1">
        <f t="shared" si="19"/>
        <v>3</v>
      </c>
      <c r="I139" s="2">
        <f t="shared" si="28"/>
        <v>0.33333333333333331</v>
      </c>
    </row>
    <row r="140" spans="1:9" x14ac:dyDescent="0.25">
      <c r="A140" s="98"/>
      <c r="B140" s="104"/>
      <c r="C140" t="s">
        <v>26</v>
      </c>
      <c r="D140" s="1">
        <v>0</v>
      </c>
      <c r="E140" s="1">
        <v>0</v>
      </c>
      <c r="F140" s="1">
        <v>0</v>
      </c>
      <c r="G140" s="1">
        <v>0</v>
      </c>
      <c r="H140" s="1">
        <f t="shared" si="19"/>
        <v>0</v>
      </c>
      <c r="I140" s="2">
        <f>H140/$H$141</f>
        <v>0</v>
      </c>
    </row>
    <row r="141" spans="1:9" x14ac:dyDescent="0.25">
      <c r="A141" s="99"/>
      <c r="B141" s="105"/>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88" t="s">
        <v>55</v>
      </c>
      <c r="D143" s="89"/>
      <c r="E143" s="89"/>
      <c r="F143" s="89"/>
      <c r="G143" s="89"/>
      <c r="H143" s="89"/>
      <c r="I143" s="90"/>
    </row>
    <row r="144" spans="1:9" x14ac:dyDescent="0.25">
      <c r="C144" s="91" t="s">
        <v>54</v>
      </c>
      <c r="D144" s="92"/>
      <c r="E144" s="92"/>
      <c r="F144" s="92"/>
      <c r="G144" s="92"/>
      <c r="H144" s="92"/>
      <c r="I144" s="93"/>
    </row>
    <row r="145" spans="3:9" x14ac:dyDescent="0.25">
      <c r="C145" s="91" t="s">
        <v>56</v>
      </c>
      <c r="D145" s="92"/>
      <c r="E145" s="92"/>
      <c r="F145" s="92"/>
      <c r="G145" s="92"/>
      <c r="H145" s="92"/>
      <c r="I145" s="93"/>
    </row>
    <row r="146" spans="3:9" ht="15.75" thickBot="1" x14ac:dyDescent="0.3">
      <c r="C146" s="94" t="s">
        <v>57</v>
      </c>
      <c r="D146" s="95"/>
      <c r="E146" s="95"/>
      <c r="F146" s="95"/>
      <c r="G146" s="95"/>
      <c r="H146" s="95"/>
      <c r="I146" s="96"/>
    </row>
    <row r="147" spans="3:9" ht="65.25" customHeight="1" thickBot="1" x14ac:dyDescent="0.3">
      <c r="C147" s="70" t="s">
        <v>126</v>
      </c>
      <c r="D147" s="71"/>
      <c r="E147" s="71"/>
      <c r="F147" s="71"/>
      <c r="G147" s="71"/>
      <c r="H147" s="71"/>
      <c r="I147" s="72"/>
    </row>
    <row r="148" spans="3:9" x14ac:dyDescent="0.25">
      <c r="C148" s="87"/>
      <c r="D148" s="87"/>
      <c r="E148" s="87"/>
      <c r="F148" s="87"/>
      <c r="G148" s="87"/>
      <c r="H148" s="87"/>
      <c r="I148" s="87"/>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Cains, Alyssa</cp:lastModifiedBy>
  <cp:lastPrinted>2024-11-27T13:32:54Z</cp:lastPrinted>
  <dcterms:created xsi:type="dcterms:W3CDTF">2016-05-12T13:52:51Z</dcterms:created>
  <dcterms:modified xsi:type="dcterms:W3CDTF">2025-05-08T17:19:33Z</dcterms:modified>
</cp:coreProperties>
</file>