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workbookProtection lockStructure="1"/>
  <bookViews>
    <workbookView xWindow="360" yWindow="72" windowWidth="18192" windowHeight="10296"/>
  </bookViews>
  <sheets>
    <sheet name="IBR" sheetId="6" r:id="rId1"/>
    <sheet name="Arrests" sheetId="1" state="hidden" r:id="rId2"/>
    <sheet name="Traffic Stops" sheetId="2" state="hidden" r:id="rId3"/>
    <sheet name="Use of Force" sheetId="9" state="hidden" r:id="rId4"/>
  </sheets>
  <calcPr calcId="162913"/>
</workbook>
</file>

<file path=xl/calcChain.xml><?xml version="1.0" encoding="utf-8"?>
<calcChain xmlns="http://schemas.openxmlformats.org/spreadsheetml/2006/main">
  <c r="D53" i="1" l="1"/>
  <c r="D55" i="6"/>
  <c r="C53" i="1" l="1"/>
  <c r="F117" i="9"/>
  <c r="F109" i="9"/>
  <c r="F101" i="9"/>
  <c r="C71" i="6" l="1"/>
  <c r="C55" i="6"/>
  <c r="E125" i="9" l="1"/>
  <c r="D125" i="9"/>
  <c r="E117" i="9"/>
  <c r="D117" i="9"/>
  <c r="E109" i="9"/>
  <c r="D109" i="9"/>
  <c r="E101" i="9"/>
  <c r="D101" i="9"/>
  <c r="E44" i="9"/>
  <c r="D44" i="9"/>
  <c r="B71" i="6" l="1"/>
  <c r="G133" i="9" l="1"/>
  <c r="G125" i="9"/>
  <c r="G117" i="9"/>
  <c r="G109" i="9"/>
  <c r="G101" i="9"/>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I32" i="9" l="1"/>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<sst xmlns="http://schemas.openxmlformats.org/spreadsheetml/2006/main" count="473" uniqueCount="126">
  <si>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</si>
  <si>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</si>
  <si>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</si>
  <si>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</si>
  <si>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</si>
  <si>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</si>
  <si>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</si>
  <si>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</si>
  <si>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</si>
  <si>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</si>
  <si>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</si>
  <si>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</si>
  <si>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</si>
  <si>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</si>
  <si>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</si>
  <si>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</si>
  <si>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</si>
  <si>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</si>
  <si>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</si>
  <si>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</si>
  <si>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</si>
  <si>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</si>
  <si>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</si>
  <si>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</si>
  <si>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</si>
  <si>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</si>
  <si>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</si>
  <si>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</si>
  <si>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</si>
  <si>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</si>
  <si>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</si>
  <si>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</si>
  <si>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</si>
  <si>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</si>
  <si>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</si>
  <si>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</si>
  <si>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</si>
  <si>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</si>
  <si>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</si>
  <si>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</si>
  <si>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</si>
  <si>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</si>
  <si>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</si>
  <si>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</si>
  <si>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</si>
  <si>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</si>
  <si>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</si>
  <si>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</si>
  <si>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</si>
  <si>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</si>
  <si>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</si>
  <si>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</si>
  <si>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</si>
  <si>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</si>
  <si>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</si>
  <si>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</si>
  <si>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</si>
  <si>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</si>
  <si>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</si>
  <si>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</si>
  <si>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</si>
  <si>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</si>
  <si>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</si>
  <si>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</si>
  <si>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</si>
  <si>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</si>
  <si>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</si>
  <si>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</si>
  <si>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</si>
  <si>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</si>
  <si>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</si>
  <si>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</si>
  <si>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</si>
  <si>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</si>
  <si>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</si>
  <si>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</si>
  <si>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</si>
  <si>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</si>
  <si>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</si>
  <si>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</si>
  <si>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</si>
  <si>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</si>
  <si>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</si>
  <si>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</si>
  <si>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</si>
  <si>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</si>
  <si>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</si>
  <si>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</si>
  <si>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</si>
  <si>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</si>
  <si>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</si>
  <si>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</si>
  <si>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</si>
  <si>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</si>
  <si>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</si>
  <si>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</si>
  <si>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</si>
  <si>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</si>
  <si>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</si>
  <si>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</si>
  <si>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</si>
  <si>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</si>
  <si>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</si>
  <si>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</si>
  <si>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</si>
  <si>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</si>
  <si>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</si>
  <si>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</si>
  <si>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</si>
  <si>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</si>
  <si>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</si>
  <si>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</si>
  <si>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</si>
  <si>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</si>
  <si>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</si>
  <si>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</si>
  <si>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</si>
  <si>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</si>
  <si>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</si>
  <si>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</si>
  <si>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10/23/2023</t>
  </si>
  <si>
    <t xml:space="preserve">From July 1st through September 30th of 2023, Madison Police Officers responded to 39,531  calls for service.  In that time, there were 111 citizen contacts in which officers used recordable force* during their encounter.  This means that in the 3rd quarter, MPD officers used recordable force 0.28% of the time when engaging with our citizens.  Each of these force incidents documented by officers was reviewed for compliance with MPD standard operating procedures.
</t>
  </si>
  <si>
    <t>Due to the dynamic nature of data, this information is a snapshot in time as of the creation of this report. The processing of additional records and corrections will be reflected in updates to existing and future sections of this report.   Data generated on: 11/21/2023</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</si>
  <si>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2023, Madison Police Department responded to 33,173 calls for service resulting in 6,598 IBR offenses.
In the second quarter 2023, Madison Police Department responded to 39,943 calls for service resulting in 7,433 IBR offenses.
In the third quarter 2023, Madison Police Department responded to 39,531 calls for service resulting in 7,560 IBR offenses.
In the fourth quarter 2023, Madison Police Department responded to xx,xxx calls for service resulting in x,xxx IBR offenses.</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</si>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</sst>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10"/>
      <name val="Calibri"/>
      <family val="2"/>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7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Border="1" applyAlignment="1">
      <alignment wrapText="1"/>
    </xf>
    <xf numFmtId="0" fontId="0" fillId="0" borderId="0" xfId="0" applyAlignment="1">
      <alignment wrapText="1"/>
    </xf>
    <xf numFmtId="0" fontId="0" fillId="0" borderId="0" xfId="0" applyAlignment="1">
      <alignment horizontal="center"/>
    </xf>
    <xf numFmtId="0" fontId="0" fillId="0" borderId="0" xfId="0"/>
    <xf numFmtId="0" fontId="0" fillId="0" borderId="0" xfId="0" applyBorder="1"/>
    <xf numFmtId="0" fontId="0" fillId="0" borderId="0" xfId="0"/>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5"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12"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13" fillId="10" borderId="0" xfId="0" applyFont="1" applyFill="1"/>
    <xf numFmtId="0" fontId="13" fillId="10" borderId="0" xfId="0" applyFont="1" applyFill="1" applyAlignment="1">
      <alignment horizontal="center"/>
    </xf>
    <xf numFmtId="0" fontId="0" fillId="10" borderId="0" xfId="0" applyFill="1"/>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1"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4" fillId="11" borderId="14" xfId="0" applyFont="1" applyFill="1" applyBorder="1" applyAlignment="1">
      <alignment horizontal="left" wrapText="1"/>
    </xf>
    <xf numFmtId="0" fontId="14" fillId="11" borderId="15" xfId="0" applyFont="1" applyFill="1" applyBorder="1" applyAlignment="1">
      <alignment horizontal="left" wrapText="1"/>
    </xf>
    <xf numFmtId="0" fontId="14" fillId="11" borderId="16" xfId="0" applyFont="1" applyFill="1" applyBorder="1" applyAlignment="1">
      <alignment horizontal="left" wrapText="1"/>
    </xf>
    <xf numFmtId="0" fontId="2" fillId="0" borderId="5" xfId="0" applyFont="1" applyBorder="1" applyAlignment="1">
      <alignment horizontal="center"/>
    </xf>
    <xf numFmtId="0" fontId="14" fillId="11" borderId="29" xfId="0" applyFont="1" applyFill="1" applyBorder="1" applyAlignment="1">
      <alignment horizontal="center" wrapText="1"/>
    </xf>
    <xf numFmtId="0" fontId="14" fillId="11" borderId="5" xfId="0" applyFont="1" applyFill="1" applyBorder="1" applyAlignment="1">
      <alignment horizontal="center" wrapText="1"/>
    </xf>
    <xf numFmtId="0" fontId="14" fillId="11" borderId="30"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cellStyle name="Percent" xfId="1" builtinId="5"/>
  </cellStyles>
  <dxfs count="205">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17" name="Table11" displayName="Table11" ref="A45:G49" totalsRowShown="0" headerRowDxfId="204" dataDxfId="203">
  <tableColumns count="7">
    <tableColumn id="1" name="Suspect- Sex"/>
    <tableColumn id="2" name="Q1" dataDxfId="202"/>
    <tableColumn id="3" name="Q2" dataDxfId="201"/>
    <tableColumn id="4" name="Q3" dataDxfId="200"/>
    <tableColumn id="5" name="Q4" dataDxfId="199"/>
    <tableColumn id="6" name="Total" dataDxfId="198"/>
    <tableColumn id="7" name="%" dataDxfId="197" dataCellStyle="Percent"/>
  </tableColumns>
  <tableStyleInfo name="TableStyleMedium9" showFirstColumn="0" showLastColumn="0" showRowStripes="1" showColumnStripes="0"/>
</table>
</file>

<file path=xl/tables/table10.xml><?xml version="1.0" encoding="utf-8"?>
<table xmlns="http://schemas.openxmlformats.org/spreadsheetml/2006/main" id="3" name="Table3" displayName="Table3" ref="A2:G6" totalsRowShown="0" headerRowDxfId="126" dataDxfId="125">
  <tableColumns count="7">
    <tableColumn id="1" name="Sex"/>
    <tableColumn id="2" name="Q1" dataDxfId="124"/>
    <tableColumn id="3" name="Q2" dataDxfId="123"/>
    <tableColumn id="4" name="Q3" dataDxfId="122"/>
    <tableColumn id="5" name="Q4" dataDxfId="121"/>
    <tableColumn id="6" name="Total" dataDxfId="120"/>
    <tableColumn id="7" name="%" dataDxfId="119" dataCellStyle="Percent">
      <calculatedColumnFormula>F3/$F$6</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4" name="Table4" displayName="Table4" ref="A8:G15" totalsRowShown="0" headerRowDxfId="118" dataDxfId="117">
  <tableColumns count="7">
    <tableColumn id="1" name="Race"/>
    <tableColumn id="2" name="Q1" dataDxfId="116"/>
    <tableColumn id="3" name="Q2" dataDxfId="115"/>
    <tableColumn id="4" name="Q3" dataDxfId="114"/>
    <tableColumn id="5" name="Q4" dataDxfId="113"/>
    <tableColumn id="6" name="Total" dataDxfId="112"/>
    <tableColumn id="7" name="%" dataDxfId="111" dataCellStyle="Percent">
      <calculatedColumnFormula>F9/$F$15</calculatedColumnFormula>
    </tableColumn>
  </tableColumns>
  <tableStyleInfo name="TableStyleMedium11" showFirstColumn="0" showLastColumn="0" showRowStripes="1" showColumnStripes="0"/>
</table>
</file>

<file path=xl/tables/table12.xml><?xml version="1.0" encoding="utf-8"?>
<table xmlns="http://schemas.openxmlformats.org/spreadsheetml/2006/main" id="5" name="Table5" displayName="Table5" ref="A18:G22" totalsRowShown="0" headerRowDxfId="110" dataDxfId="109">
  <tableColumns count="7">
    <tableColumn id="1" name="Sex"/>
    <tableColumn id="2" name="Q1" dataDxfId="108"/>
    <tableColumn id="3" name="Q2" dataDxfId="107"/>
    <tableColumn id="4" name="Q3" dataDxfId="106"/>
    <tableColumn id="5" name="Q4" dataDxfId="105"/>
    <tableColumn id="6" name="Total" dataDxfId="104"/>
    <tableColumn id="7" name="%" dataDxfId="103" dataCellStyle="Percent"/>
  </tableColumns>
  <tableStyleInfo name="TableStyleMedium9" showFirstColumn="0" showLastColumn="0" showRowStripes="1" showColumnStripes="0"/>
</table>
</file>

<file path=xl/tables/table13.xml><?xml version="1.0" encoding="utf-8"?>
<table xmlns="http://schemas.openxmlformats.org/spreadsheetml/2006/main" id="6" name="Table6" displayName="Table6" ref="A24:G31" totalsRowShown="0" headerRowDxfId="102" dataDxfId="101">
  <tableColumns count="7">
    <tableColumn id="1" name="Race"/>
    <tableColumn id="2" name="Q1" dataDxfId="100"/>
    <tableColumn id="3" name="Q2" dataDxfId="99"/>
    <tableColumn id="4" name="Q3" dataDxfId="98"/>
    <tableColumn id="5" name="Q4" dataDxfId="97"/>
    <tableColumn id="6" name="Total" dataDxfId="96"/>
    <tableColumn id="7" name="%" dataDxfId="95" dataCellStyle="Percent"/>
  </tableColumns>
  <tableStyleInfo name="TableStyleMedium11" showFirstColumn="0" showLastColumn="0" showRowStripes="1" showColumnStripes="0"/>
</table>
</file>

<file path=xl/tables/table14.xml><?xml version="1.0" encoding="utf-8"?>
<table xmlns="http://schemas.openxmlformats.org/spreadsheetml/2006/main" id="7" name="Table7" displayName="Table7" ref="A34:G38" totalsRowShown="0" headerRowDxfId="94" dataDxfId="93">
  <tableColumns count="7">
    <tableColumn id="1" name="Sex"/>
    <tableColumn id="2" name="Q1" dataDxfId="92"/>
    <tableColumn id="3" name="Q2" dataDxfId="91"/>
    <tableColumn id="4" name="Q3" dataDxfId="90"/>
    <tableColumn id="5" name="Q4" dataDxfId="89"/>
    <tableColumn id="6" name="Total" dataDxfId="88"/>
    <tableColumn id="7" name="%" dataDxfId="87" dataCellStyle="Percent"/>
  </tableColumns>
  <tableStyleInfo name="TableStyleMedium9" showFirstColumn="0" showLastColumn="0" showRowStripes="1" showColumnStripes="0"/>
</table>
</file>

<file path=xl/tables/table15.xml><?xml version="1.0" encoding="utf-8"?>
<table xmlns="http://schemas.openxmlformats.org/spreadsheetml/2006/main" id="8" name="Table8" displayName="Table8" ref="A40:G47" totalsRowShown="0" headerRowDxfId="86" dataDxfId="85">
  <tableColumns count="7">
    <tableColumn id="1" name="Race"/>
    <tableColumn id="2" name="Q1" dataDxfId="84"/>
    <tableColumn id="3" name="Q2" dataDxfId="83"/>
    <tableColumn id="4" name="Q3" dataDxfId="82"/>
    <tableColumn id="5" name="Q4" dataDxfId="81"/>
    <tableColumn id="6" name="Total" dataDxfId="80"/>
    <tableColumn id="7" name="%" dataDxfId="79" dataCellStyle="Percent"/>
  </tableColumns>
  <tableStyleInfo name="TableStyleMedium11" showFirstColumn="0" showLastColumn="0" showRowStripes="1" showColumnStripes="0"/>
</table>
</file>

<file path=xl/tables/table16.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18.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19.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2.xml><?xml version="1.0" encoding="utf-8"?>
<table xmlns="http://schemas.openxmlformats.org/spreadsheetml/2006/main" id="18" name="Table13" displayName="Table13" ref="A51:G58" totalsRowShown="0" headerRowDxfId="196" dataDxfId="195">
  <tableColumns count="7">
    <tableColumn id="1" name="Suspect- Race"/>
    <tableColumn id="2" name="Q1" dataDxfId="194"/>
    <tableColumn id="3" name="Q2" dataDxfId="193"/>
    <tableColumn id="4" name="Q3" dataDxfId="192"/>
    <tableColumn id="5" name="Q4" dataDxfId="191"/>
    <tableColumn id="6" name="Total" dataDxfId="190"/>
    <tableColumn id="7" name="%" dataDxfId="189" dataCellStyle="Percent"/>
  </tableColumns>
  <tableStyleInfo name="TableStyleMedium11" showFirstColumn="0" showLastColumn="0" showRowStripes="1" showColumnStripes="0"/>
</table>
</file>

<file path=xl/tables/table20.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21.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22.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23.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ables/table25.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id="19" name="Table1520" displayName="Table1520" ref="A4:G42" totalsRowShown="0" headerRowDxfId="188" dataDxfId="187">
  <tableColumns count="7">
    <tableColumn id="1" name="Group A Offenses" totalsRowDxfId="186"/>
    <tableColumn id="2" name="Q1" dataDxfId="185" totalsRowDxfId="184"/>
    <tableColumn id="3" name="Q2" dataDxfId="183" totalsRowDxfId="182"/>
    <tableColumn id="4" name="Q3" dataDxfId="181" totalsRowDxfId="180"/>
    <tableColumn id="5" name="Q4" dataDxfId="179" totalsRowDxfId="178"/>
    <tableColumn id="6" name="Total" dataDxfId="177" totalsRowDxfId="176"/>
    <tableColumn id="7" name="%" dataDxfId="175" totalsRowDxfId="17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173" dataDxfId="172">
  <tableColumns count="7">
    <tableColumn id="1" name="District"/>
    <tableColumn id="2" name="Q1" dataDxfId="171"/>
    <tableColumn id="3" name="Q2" dataDxfId="170"/>
    <tableColumn id="4" name="Q3" dataDxfId="169"/>
    <tableColumn id="5" name="Q4" dataDxfId="168"/>
    <tableColumn id="6" name="Total" dataDxfId="167"/>
    <tableColumn id="7" name="%" dataDxfId="16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65" dataDxfId="164">
  <tableColumns count="7">
    <tableColumn id="1" name="Victim- Sex"/>
    <tableColumn id="2" name="Q1" dataDxfId="163"/>
    <tableColumn id="3" name="Q2" dataDxfId="162"/>
    <tableColumn id="4" name="Q3" dataDxfId="161"/>
    <tableColumn id="5" name="Q4" dataDxfId="160"/>
    <tableColumn id="6" name="Total" dataDxfId="159"/>
    <tableColumn id="7" name="%" dataDxfId="15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157" dataDxfId="156">
  <tableColumns count="7">
    <tableColumn id="1" name="Victim- Race"/>
    <tableColumn id="2" name="Q1" dataDxfId="155"/>
    <tableColumn id="3" name="Q2" dataDxfId="154"/>
    <tableColumn id="4" name="Q3" dataDxfId="153"/>
    <tableColumn id="5" name="Q4" dataDxfId="152"/>
    <tableColumn id="6" name="Total" dataDxfId="151"/>
    <tableColumn id="7" name="%" dataDxfId="150"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1" name="Table1" displayName="Table1" ref="A43:G47" totalsRowShown="0" headerRowDxfId="149" headerRowBorderDxfId="148" tableBorderDxfId="147">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8.xml><?xml version="1.0" encoding="utf-8"?>
<table xmlns="http://schemas.openxmlformats.org/spreadsheetml/2006/main" id="10" name="Table1611" displayName="Table1611" ref="A2:G39" totalsRowShown="0" headerRowDxfId="146" dataDxfId="144" headerRowBorderDxfId="145" tableBorderDxfId="143">
  <tableColumns count="7">
    <tableColumn id="1" name="Group A Offenses"/>
    <tableColumn id="2" name="Q1" dataDxfId="142"/>
    <tableColumn id="3" name="Q2" dataDxfId="141"/>
    <tableColumn id="4" name="Q3" dataDxfId="140"/>
    <tableColumn id="5" name="Q4" dataDxfId="139"/>
    <tableColumn id="6" name="Total" dataDxfId="138"/>
    <tableColumn id="7" name="%" dataDxfId="137" dataCellStyle="Percent"/>
  </tableColumns>
  <tableStyleInfo name="TableStyleMedium10" showFirstColumn="0" showLastColumn="0" showRowStripes="1" showColumnStripes="0"/>
</table>
</file>

<file path=xl/tables/table9.xml><?xml version="1.0" encoding="utf-8"?>
<table xmlns="http://schemas.openxmlformats.org/spreadsheetml/2006/main" id="11" name="Table21312" displayName="Table21312" ref="A49:G56" totalsRowShown="0" headerRowDxfId="136" dataDxfId="134" headerRowBorderDxfId="135" tableBorderDxfId="133">
  <tableColumns count="7">
    <tableColumn id="1" name="Race"/>
    <tableColumn id="2" name="Q1" dataDxfId="132"/>
    <tableColumn id="3" name="Q2" dataDxfId="131"/>
    <tableColumn id="4" name="Q3" dataDxfId="130"/>
    <tableColumn id="5" name="Q4" dataDxfId="129"/>
    <tableColumn id="6" name="Total" dataDxfId="128"/>
    <tableColumn id="7" name="%" dataDxfId="127"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2.bin"/><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3.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9.xml"/><Relationship Id="rId13" Type="http://schemas.openxmlformats.org/officeDocument/2006/relationships/table" Target="../tables/table24.xml"/><Relationship Id="rId3" Type="http://schemas.openxmlformats.org/officeDocument/2006/relationships/printerSettings" Target="../printerSettings/printerSettings4.bin"/><Relationship Id="rId7" Type="http://schemas.openxmlformats.org/officeDocument/2006/relationships/table" Target="../tables/table18.xml"/><Relationship Id="rId12" Type="http://schemas.openxmlformats.org/officeDocument/2006/relationships/table" Target="../tables/table23.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drawing" Target="../drawings/drawing1.xml"/><Relationship Id="rId9" Type="http://schemas.openxmlformats.org/officeDocument/2006/relationships/table" Target="../tables/table20.xml"/><Relationship Id="rId1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topLeftCell="A61" workbookViewId="0">
      <selection activeCell="F17" sqref="F17"/>
    </sheetView>
  </sheetViews>
  <sheetFormatPr defaultColWidth="9.109375" defaultRowHeight="14.4" x14ac:dyDescent="0.3"/>
  <cols>
    <col min="1" max="1" width="35.33203125" style="9" bestFit="1" customWidth="1"/>
    <col min="2" max="16384" width="9.109375" style="9"/>
  </cols>
  <sheetData>
    <row r="1" spans="1:10" s="51" customFormat="1" ht="395.25" customHeight="1" x14ac:dyDescent="0.3">
      <c r="A1" s="104" t="s">
        <v>123</v>
      </c>
      <c r="B1" s="105"/>
      <c r="C1" s="105"/>
      <c r="D1" s="105"/>
      <c r="E1" s="105"/>
      <c r="F1" s="105"/>
      <c r="G1" s="106"/>
    </row>
    <row r="2" spans="1:10" s="51" customFormat="1" x14ac:dyDescent="0.3">
      <c r="A2" s="107"/>
      <c r="B2" s="107"/>
      <c r="C2" s="107"/>
      <c r="D2" s="107"/>
      <c r="E2" s="107"/>
      <c r="F2" s="107"/>
      <c r="G2" s="107"/>
      <c r="H2" s="52"/>
    </row>
    <row r="3" spans="1:10" ht="15.6" x14ac:dyDescent="0.3">
      <c r="A3" s="112" t="s">
        <v>64</v>
      </c>
      <c r="B3" s="112"/>
      <c r="C3" s="112"/>
      <c r="D3" s="112"/>
      <c r="E3" s="112"/>
      <c r="F3" s="112"/>
      <c r="G3" s="112"/>
    </row>
    <row r="4" spans="1:10" x14ac:dyDescent="0.3">
      <c r="A4" s="84" t="s">
        <v>84</v>
      </c>
      <c r="B4" s="8" t="s">
        <v>1</v>
      </c>
      <c r="C4" s="8" t="s">
        <v>2</v>
      </c>
      <c r="D4" s="8" t="s">
        <v>3</v>
      </c>
      <c r="E4" s="8" t="s">
        <v>4</v>
      </c>
      <c r="F4" s="8" t="s">
        <v>5</v>
      </c>
      <c r="G4" s="8" t="s">
        <v>18</v>
      </c>
      <c r="J4" s="52"/>
    </row>
    <row r="5" spans="1:10" x14ac:dyDescent="0.3">
      <c r="A5" s="52" t="s">
        <v>85</v>
      </c>
      <c r="B5" s="76">
        <v>5</v>
      </c>
      <c r="C5" s="76">
        <v>5</v>
      </c>
      <c r="D5" s="76">
        <v>5</v>
      </c>
      <c r="E5" s="76"/>
      <c r="F5" s="76">
        <f t="shared" ref="F5" si="0">SUM(B5:E5)</f>
        <v>15</v>
      </c>
      <c r="G5" s="2">
        <f t="shared" ref="G5:G18" si="1">F5/$F$42</f>
        <v>6.9473391690982357E-4</v>
      </c>
    </row>
    <row r="6" spans="1:10" x14ac:dyDescent="0.3">
      <c r="A6" s="9" t="s">
        <v>7</v>
      </c>
      <c r="B6" s="8">
        <v>0</v>
      </c>
      <c r="C6" s="8">
        <v>3</v>
      </c>
      <c r="D6" s="64">
        <v>4</v>
      </c>
      <c r="E6" s="8"/>
      <c r="F6" s="76">
        <f t="shared" ref="F6:F29" si="2">SUM(B6:E6)</f>
        <v>7</v>
      </c>
      <c r="G6" s="2">
        <f t="shared" si="1"/>
        <v>3.242091612245843E-4</v>
      </c>
    </row>
    <row r="7" spans="1:10" x14ac:dyDescent="0.3">
      <c r="A7" s="52" t="s">
        <v>86</v>
      </c>
      <c r="B7" s="8">
        <v>597</v>
      </c>
      <c r="C7" s="8">
        <v>663</v>
      </c>
      <c r="D7" s="8">
        <v>636</v>
      </c>
      <c r="E7" s="8"/>
      <c r="F7" s="76">
        <f t="shared" si="2"/>
        <v>1896</v>
      </c>
      <c r="G7" s="2">
        <f t="shared" si="1"/>
        <v>8.7814367097401688E-2</v>
      </c>
    </row>
    <row r="8" spans="1:10" x14ac:dyDescent="0.3">
      <c r="A8" s="9" t="s">
        <v>8</v>
      </c>
      <c r="B8" s="8">
        <v>0</v>
      </c>
      <c r="C8" s="8">
        <v>0</v>
      </c>
      <c r="D8" s="8">
        <v>0</v>
      </c>
      <c r="E8" s="8"/>
      <c r="F8" s="76">
        <f t="shared" si="2"/>
        <v>0</v>
      </c>
      <c r="G8" s="2">
        <f t="shared" si="1"/>
        <v>0</v>
      </c>
    </row>
    <row r="9" spans="1:10" x14ac:dyDescent="0.3">
      <c r="A9" s="9" t="s">
        <v>9</v>
      </c>
      <c r="B9" s="8">
        <v>156</v>
      </c>
      <c r="C9" s="8">
        <v>200</v>
      </c>
      <c r="D9" s="8">
        <v>233</v>
      </c>
      <c r="E9" s="8"/>
      <c r="F9" s="76">
        <f t="shared" si="2"/>
        <v>589</v>
      </c>
      <c r="G9" s="2">
        <f t="shared" si="1"/>
        <v>2.7279885137325738E-2</v>
      </c>
    </row>
    <row r="10" spans="1:10" x14ac:dyDescent="0.3">
      <c r="A10" s="9" t="s">
        <v>17</v>
      </c>
      <c r="B10" s="8">
        <v>43</v>
      </c>
      <c r="C10" s="8">
        <v>34</v>
      </c>
      <c r="D10" s="8">
        <v>55</v>
      </c>
      <c r="E10" s="8"/>
      <c r="F10" s="76">
        <f t="shared" si="2"/>
        <v>132</v>
      </c>
      <c r="G10" s="2">
        <f t="shared" si="1"/>
        <v>6.1136584688064469E-3</v>
      </c>
    </row>
    <row r="11" spans="1:10" x14ac:dyDescent="0.3">
      <c r="A11" s="9" t="s">
        <v>10</v>
      </c>
      <c r="B11" s="8">
        <v>279</v>
      </c>
      <c r="C11" s="8">
        <v>381</v>
      </c>
      <c r="D11" s="8">
        <v>420</v>
      </c>
      <c r="E11" s="8"/>
      <c r="F11" s="76">
        <f t="shared" si="2"/>
        <v>1080</v>
      </c>
      <c r="G11" s="2">
        <f t="shared" si="1"/>
        <v>5.0020842017507297E-2</v>
      </c>
    </row>
    <row r="12" spans="1:10" x14ac:dyDescent="0.3">
      <c r="A12" s="9" t="s">
        <v>87</v>
      </c>
      <c r="B12" s="8">
        <v>278</v>
      </c>
      <c r="C12" s="8">
        <v>336</v>
      </c>
      <c r="D12" s="8">
        <v>361</v>
      </c>
      <c r="E12" s="8"/>
      <c r="F12" s="76">
        <f t="shared" si="2"/>
        <v>975</v>
      </c>
      <c r="G12" s="2">
        <f t="shared" si="1"/>
        <v>4.515770459913853E-2</v>
      </c>
    </row>
    <row r="13" spans="1:10" x14ac:dyDescent="0.3">
      <c r="A13" s="9" t="s">
        <v>11</v>
      </c>
      <c r="B13" s="8">
        <v>13</v>
      </c>
      <c r="C13" s="8">
        <v>4</v>
      </c>
      <c r="D13" s="8">
        <v>14</v>
      </c>
      <c r="E13" s="8"/>
      <c r="F13" s="76">
        <f t="shared" si="2"/>
        <v>31</v>
      </c>
      <c r="G13" s="2">
        <f t="shared" si="1"/>
        <v>1.435783428280302E-3</v>
      </c>
    </row>
    <row r="14" spans="1:10" x14ac:dyDescent="0.3">
      <c r="A14" s="9" t="s">
        <v>12</v>
      </c>
      <c r="B14" s="8">
        <v>27</v>
      </c>
      <c r="C14" s="8">
        <v>17</v>
      </c>
      <c r="D14" s="8">
        <v>18</v>
      </c>
      <c r="E14" s="8"/>
      <c r="F14" s="76">
        <f t="shared" si="2"/>
        <v>62</v>
      </c>
      <c r="G14" s="2">
        <f t="shared" si="1"/>
        <v>2.871566856560604E-3</v>
      </c>
    </row>
    <row r="15" spans="1:10" x14ac:dyDescent="0.3">
      <c r="A15" s="9" t="s">
        <v>88</v>
      </c>
      <c r="B15" s="8">
        <v>372</v>
      </c>
      <c r="C15" s="8">
        <v>337</v>
      </c>
      <c r="D15" s="8">
        <v>327</v>
      </c>
      <c r="E15" s="8"/>
      <c r="F15" s="76">
        <f t="shared" si="2"/>
        <v>1036</v>
      </c>
      <c r="G15" s="2">
        <f t="shared" si="1"/>
        <v>4.7982955861238477E-2</v>
      </c>
    </row>
    <row r="16" spans="1:10" x14ac:dyDescent="0.3">
      <c r="A16" s="9" t="s">
        <v>89</v>
      </c>
      <c r="B16" s="8">
        <v>0</v>
      </c>
      <c r="C16" s="8">
        <v>0</v>
      </c>
      <c r="D16" s="8">
        <v>0</v>
      </c>
      <c r="E16" s="8"/>
      <c r="F16" s="76">
        <f t="shared" si="2"/>
        <v>0</v>
      </c>
      <c r="G16" s="2">
        <f t="shared" si="1"/>
        <v>0</v>
      </c>
    </row>
    <row r="17" spans="1:14" x14ac:dyDescent="0.3">
      <c r="A17" s="9" t="s">
        <v>90</v>
      </c>
      <c r="B17" s="8">
        <v>2</v>
      </c>
      <c r="C17" s="8">
        <v>5</v>
      </c>
      <c r="D17" s="8">
        <v>2</v>
      </c>
      <c r="E17" s="8"/>
      <c r="F17" s="76">
        <f t="shared" si="2"/>
        <v>9</v>
      </c>
      <c r="G17" s="2">
        <f t="shared" si="1"/>
        <v>4.1684035014589413E-4</v>
      </c>
    </row>
    <row r="18" spans="1:14" s="52" customFormat="1" x14ac:dyDescent="0.3">
      <c r="A18" s="52" t="s">
        <v>116</v>
      </c>
      <c r="B18" s="99">
        <v>2</v>
      </c>
      <c r="C18" s="99">
        <v>1</v>
      </c>
      <c r="D18" s="99">
        <v>1</v>
      </c>
      <c r="E18" s="99"/>
      <c r="F18" s="100">
        <f t="shared" si="2"/>
        <v>4</v>
      </c>
      <c r="G18" s="2">
        <f t="shared" si="1"/>
        <v>1.8526237784261961E-4</v>
      </c>
    </row>
    <row r="19" spans="1:14" x14ac:dyDescent="0.3">
      <c r="A19" s="52" t="s">
        <v>105</v>
      </c>
      <c r="B19" s="76">
        <v>0</v>
      </c>
      <c r="C19" s="76">
        <v>0</v>
      </c>
      <c r="D19" s="76">
        <v>0</v>
      </c>
      <c r="E19" s="76"/>
      <c r="F19" s="76">
        <f t="shared" si="2"/>
        <v>0</v>
      </c>
      <c r="G19" s="2">
        <f t="shared" ref="G19:G29" si="3">F19/$F$42</f>
        <v>0</v>
      </c>
    </row>
    <row r="20" spans="1:14" x14ac:dyDescent="0.3">
      <c r="A20" s="52" t="s">
        <v>68</v>
      </c>
      <c r="B20" s="8">
        <v>32</v>
      </c>
      <c r="C20" s="8">
        <v>25</v>
      </c>
      <c r="D20" s="8">
        <v>28</v>
      </c>
      <c r="E20" s="8"/>
      <c r="F20" s="76">
        <f t="shared" si="2"/>
        <v>85</v>
      </c>
      <c r="G20" s="2">
        <f t="shared" si="3"/>
        <v>3.9368255291556669E-3</v>
      </c>
    </row>
    <row r="21" spans="1:14" x14ac:dyDescent="0.3">
      <c r="A21" s="9" t="s">
        <v>91</v>
      </c>
      <c r="B21" s="8">
        <v>1081</v>
      </c>
      <c r="C21" s="8">
        <v>1313</v>
      </c>
      <c r="D21" s="8">
        <v>1386</v>
      </c>
      <c r="E21" s="8"/>
      <c r="F21" s="76">
        <f t="shared" si="2"/>
        <v>3780</v>
      </c>
      <c r="G21" s="2">
        <f t="shared" si="3"/>
        <v>0.17507294706127552</v>
      </c>
    </row>
    <row r="22" spans="1:14" x14ac:dyDescent="0.3">
      <c r="A22" s="9" t="s">
        <v>13</v>
      </c>
      <c r="B22" s="8">
        <v>120</v>
      </c>
      <c r="C22" s="8">
        <v>158</v>
      </c>
      <c r="D22" s="8">
        <v>181</v>
      </c>
      <c r="E22" s="8"/>
      <c r="F22" s="76">
        <f t="shared" si="2"/>
        <v>459</v>
      </c>
      <c r="G22" s="2">
        <f t="shared" si="3"/>
        <v>2.12588578574406E-2</v>
      </c>
    </row>
    <row r="23" spans="1:14" x14ac:dyDescent="0.3">
      <c r="A23" s="9" t="s">
        <v>92</v>
      </c>
      <c r="B23" s="8">
        <v>8</v>
      </c>
      <c r="C23" s="8">
        <v>11</v>
      </c>
      <c r="D23" s="8">
        <v>7</v>
      </c>
      <c r="E23" s="8"/>
      <c r="F23" s="76">
        <f t="shared" si="2"/>
        <v>26</v>
      </c>
      <c r="G23" s="2">
        <f t="shared" si="3"/>
        <v>1.2042054559770275E-3</v>
      </c>
    </row>
    <row r="24" spans="1:14" x14ac:dyDescent="0.3">
      <c r="A24" s="9" t="s">
        <v>93</v>
      </c>
      <c r="B24" s="8">
        <v>0</v>
      </c>
      <c r="C24" s="8">
        <v>0</v>
      </c>
      <c r="D24" s="8">
        <v>1</v>
      </c>
      <c r="E24" s="8"/>
      <c r="F24" s="76">
        <f t="shared" si="2"/>
        <v>1</v>
      </c>
      <c r="G24" s="2">
        <f t="shared" si="3"/>
        <v>4.6315594460654902E-5</v>
      </c>
    </row>
    <row r="25" spans="1:14" x14ac:dyDescent="0.3">
      <c r="A25" s="9" t="s">
        <v>14</v>
      </c>
      <c r="B25" s="8">
        <v>33</v>
      </c>
      <c r="C25" s="8">
        <v>30</v>
      </c>
      <c r="D25" s="8">
        <v>41</v>
      </c>
      <c r="E25" s="8"/>
      <c r="F25" s="76">
        <f t="shared" si="2"/>
        <v>104</v>
      </c>
      <c r="G25" s="2">
        <f t="shared" si="3"/>
        <v>4.8168218239081099E-3</v>
      </c>
    </row>
    <row r="26" spans="1:14" x14ac:dyDescent="0.3">
      <c r="A26" s="9" t="s">
        <v>15</v>
      </c>
      <c r="B26" s="8">
        <v>47</v>
      </c>
      <c r="C26" s="8">
        <v>52</v>
      </c>
      <c r="D26" s="8">
        <v>36</v>
      </c>
      <c r="E26" s="8"/>
      <c r="F26" s="76">
        <f t="shared" si="2"/>
        <v>135</v>
      </c>
      <c r="G26" s="2">
        <f t="shared" si="3"/>
        <v>6.2526052521884121E-3</v>
      </c>
    </row>
    <row r="27" spans="1:14" x14ac:dyDescent="0.3">
      <c r="A27" s="9" t="s">
        <v>16</v>
      </c>
      <c r="B27" s="8">
        <v>3</v>
      </c>
      <c r="C27" s="8">
        <v>1</v>
      </c>
      <c r="D27" s="8">
        <v>2</v>
      </c>
      <c r="E27" s="8"/>
      <c r="F27" s="76">
        <f t="shared" si="2"/>
        <v>6</v>
      </c>
      <c r="G27" s="2">
        <f t="shared" si="3"/>
        <v>2.7789356676392944E-4</v>
      </c>
    </row>
    <row r="28" spans="1:14" x14ac:dyDescent="0.3">
      <c r="A28" s="9" t="s">
        <v>94</v>
      </c>
      <c r="B28" s="8">
        <v>3</v>
      </c>
      <c r="C28" s="8">
        <v>23</v>
      </c>
      <c r="D28" s="8">
        <v>9</v>
      </c>
      <c r="E28" s="8"/>
      <c r="F28" s="76">
        <f t="shared" si="2"/>
        <v>35</v>
      </c>
      <c r="G28" s="2">
        <f t="shared" si="3"/>
        <v>1.6210458061229217E-3</v>
      </c>
    </row>
    <row r="29" spans="1:14" s="52" customFormat="1" x14ac:dyDescent="0.3">
      <c r="A29" s="52" t="s">
        <v>70</v>
      </c>
      <c r="B29" s="8">
        <v>71</v>
      </c>
      <c r="C29" s="8">
        <v>86</v>
      </c>
      <c r="D29" s="8">
        <v>83</v>
      </c>
      <c r="E29" s="8"/>
      <c r="F29" s="76">
        <f t="shared" si="2"/>
        <v>240</v>
      </c>
      <c r="G29" s="2">
        <f t="shared" si="3"/>
        <v>1.1115742670557177E-2</v>
      </c>
    </row>
    <row r="30" spans="1:14" s="52" customFormat="1" x14ac:dyDescent="0.3">
      <c r="A30" s="82" t="s">
        <v>95</v>
      </c>
      <c r="B30" s="83" t="s">
        <v>1</v>
      </c>
      <c r="C30" s="83" t="s">
        <v>2</v>
      </c>
      <c r="D30" s="83" t="s">
        <v>3</v>
      </c>
      <c r="E30" s="83" t="s">
        <v>4</v>
      </c>
      <c r="F30" s="83" t="s">
        <v>5</v>
      </c>
      <c r="G30" s="83" t="s">
        <v>18</v>
      </c>
    </row>
    <row r="31" spans="1:14" x14ac:dyDescent="0.3">
      <c r="A31" s="52" t="s">
        <v>96</v>
      </c>
      <c r="B31" s="76">
        <v>10</v>
      </c>
      <c r="C31" s="76">
        <v>3</v>
      </c>
      <c r="D31" s="76">
        <v>7</v>
      </c>
      <c r="E31" s="76"/>
      <c r="F31" s="76">
        <f t="shared" ref="F31" si="4">SUM(B31:E31)</f>
        <v>20</v>
      </c>
      <c r="G31" s="2">
        <f t="shared" ref="G31:G42" si="5">F31/$F$42</f>
        <v>9.2631188921309809E-4</v>
      </c>
      <c r="I31" s="8"/>
      <c r="J31" s="8"/>
      <c r="K31" s="8"/>
      <c r="L31" s="8"/>
      <c r="M31" s="8"/>
      <c r="N31" s="8"/>
    </row>
    <row r="32" spans="1:14" x14ac:dyDescent="0.3">
      <c r="A32" s="52" t="s">
        <v>97</v>
      </c>
      <c r="B32" s="76">
        <v>1</v>
      </c>
      <c r="C32" s="76">
        <v>0</v>
      </c>
      <c r="D32" s="76">
        <v>0</v>
      </c>
      <c r="E32" s="76"/>
      <c r="F32" s="76">
        <f t="shared" ref="F32:F41" si="6">SUM(B32:E32)</f>
        <v>1</v>
      </c>
      <c r="G32" s="2">
        <f t="shared" si="5"/>
        <v>4.6315594460654902E-5</v>
      </c>
      <c r="I32" s="8"/>
      <c r="J32" s="8"/>
      <c r="K32" s="8"/>
      <c r="L32" s="8"/>
      <c r="M32" s="8"/>
      <c r="N32" s="2"/>
    </row>
    <row r="33" spans="1:14" x14ac:dyDescent="0.3">
      <c r="A33" s="52" t="s">
        <v>81</v>
      </c>
      <c r="B33" s="76">
        <v>740</v>
      </c>
      <c r="C33" s="76">
        <v>842</v>
      </c>
      <c r="D33" s="76">
        <v>878</v>
      </c>
      <c r="E33" s="76"/>
      <c r="F33" s="76">
        <f t="shared" si="6"/>
        <v>2460</v>
      </c>
      <c r="G33" s="2">
        <f t="shared" si="5"/>
        <v>0.11393636237321106</v>
      </c>
      <c r="I33" s="8"/>
      <c r="J33" s="8"/>
      <c r="K33" s="8"/>
      <c r="L33" s="8"/>
      <c r="M33" s="8"/>
      <c r="N33" s="2"/>
    </row>
    <row r="34" spans="1:14" x14ac:dyDescent="0.3">
      <c r="A34" s="52" t="s">
        <v>98</v>
      </c>
      <c r="B34" s="76">
        <v>216</v>
      </c>
      <c r="C34" s="76">
        <v>227</v>
      </c>
      <c r="D34" s="76">
        <v>226</v>
      </c>
      <c r="E34" s="76"/>
      <c r="F34" s="76">
        <f t="shared" si="6"/>
        <v>669</v>
      </c>
      <c r="G34" s="2">
        <f t="shared" si="5"/>
        <v>3.098513269417813E-2</v>
      </c>
      <c r="I34" s="8"/>
      <c r="J34" s="8"/>
      <c r="K34" s="8"/>
      <c r="L34" s="8"/>
      <c r="M34" s="8"/>
      <c r="N34" s="2"/>
    </row>
    <row r="35" spans="1:14" x14ac:dyDescent="0.3">
      <c r="A35" s="52" t="s">
        <v>99</v>
      </c>
      <c r="B35" s="76">
        <v>0</v>
      </c>
      <c r="C35" s="76">
        <v>0</v>
      </c>
      <c r="D35" s="76">
        <v>0</v>
      </c>
      <c r="E35" s="76"/>
      <c r="F35" s="76">
        <f t="shared" si="6"/>
        <v>0</v>
      </c>
      <c r="G35" s="2">
        <f t="shared" si="5"/>
        <v>0</v>
      </c>
      <c r="I35" s="8"/>
      <c r="J35" s="8"/>
      <c r="K35" s="8"/>
      <c r="L35" s="8"/>
      <c r="M35" s="8"/>
      <c r="N35" s="2"/>
    </row>
    <row r="36" spans="1:14" x14ac:dyDescent="0.3">
      <c r="A36" s="52" t="s">
        <v>100</v>
      </c>
      <c r="B36" s="76">
        <v>24</v>
      </c>
      <c r="C36" s="76">
        <v>38</v>
      </c>
      <c r="D36" s="76">
        <v>26</v>
      </c>
      <c r="E36" s="76"/>
      <c r="F36" s="76">
        <f t="shared" si="6"/>
        <v>88</v>
      </c>
      <c r="G36" s="2">
        <f t="shared" si="5"/>
        <v>4.0757723125376313E-3</v>
      </c>
      <c r="I36" s="8"/>
      <c r="J36" s="8"/>
      <c r="K36" s="8"/>
      <c r="L36" s="8"/>
      <c r="M36" s="8"/>
      <c r="N36" s="8"/>
    </row>
    <row r="37" spans="1:14" x14ac:dyDescent="0.3">
      <c r="A37" s="52" t="s">
        <v>101</v>
      </c>
      <c r="B37" s="76">
        <v>30</v>
      </c>
      <c r="C37" s="76">
        <v>77</v>
      </c>
      <c r="D37" s="76">
        <v>69</v>
      </c>
      <c r="E37" s="76"/>
      <c r="F37" s="76">
        <f t="shared" si="6"/>
        <v>176</v>
      </c>
      <c r="G37" s="2">
        <f t="shared" si="5"/>
        <v>8.1515446250752625E-3</v>
      </c>
      <c r="I37" s="8"/>
      <c r="J37" s="8"/>
      <c r="K37" s="8"/>
      <c r="L37" s="8"/>
      <c r="M37" s="8"/>
      <c r="N37" s="2"/>
    </row>
    <row r="38" spans="1:14" x14ac:dyDescent="0.3">
      <c r="A38" s="52" t="s">
        <v>102</v>
      </c>
      <c r="B38" s="76">
        <v>0</v>
      </c>
      <c r="C38" s="76">
        <v>1</v>
      </c>
      <c r="D38" s="76">
        <v>0</v>
      </c>
      <c r="E38" s="76"/>
      <c r="F38" s="76">
        <f t="shared" si="6"/>
        <v>1</v>
      </c>
      <c r="G38" s="2">
        <f t="shared" si="5"/>
        <v>4.6315594460654902E-5</v>
      </c>
      <c r="I38" s="8"/>
      <c r="J38" s="8"/>
      <c r="K38" s="8"/>
      <c r="L38" s="8"/>
      <c r="M38" s="8"/>
      <c r="N38" s="2"/>
    </row>
    <row r="39" spans="1:14" x14ac:dyDescent="0.3">
      <c r="A39" s="52" t="s">
        <v>103</v>
      </c>
      <c r="B39" s="76">
        <v>0</v>
      </c>
      <c r="C39" s="76">
        <v>0</v>
      </c>
      <c r="D39" s="76">
        <v>0</v>
      </c>
      <c r="E39" s="76"/>
      <c r="F39" s="76">
        <f t="shared" si="6"/>
        <v>0</v>
      </c>
      <c r="G39" s="2">
        <f t="shared" si="5"/>
        <v>0</v>
      </c>
      <c r="I39" s="8"/>
      <c r="J39" s="8"/>
      <c r="K39" s="8"/>
      <c r="L39" s="8"/>
      <c r="M39" s="8"/>
      <c r="N39" s="2"/>
    </row>
    <row r="40" spans="1:14" x14ac:dyDescent="0.3">
      <c r="A40" s="52" t="s">
        <v>104</v>
      </c>
      <c r="B40" s="76">
        <v>248</v>
      </c>
      <c r="C40" s="76">
        <v>195</v>
      </c>
      <c r="D40" s="76">
        <v>203</v>
      </c>
      <c r="E40" s="76"/>
      <c r="F40" s="76">
        <f t="shared" si="6"/>
        <v>646</v>
      </c>
      <c r="G40" s="2">
        <f t="shared" si="5"/>
        <v>2.9919874021583068E-2</v>
      </c>
      <c r="I40" s="8"/>
      <c r="J40" s="8"/>
      <c r="K40" s="8"/>
      <c r="L40" s="8"/>
      <c r="M40" s="8"/>
      <c r="N40" s="2"/>
    </row>
    <row r="41" spans="1:14" x14ac:dyDescent="0.3">
      <c r="A41" s="52" t="s">
        <v>82</v>
      </c>
      <c r="B41" s="76">
        <v>2157</v>
      </c>
      <c r="C41" s="76">
        <v>2365</v>
      </c>
      <c r="D41" s="76">
        <v>2301</v>
      </c>
      <c r="E41" s="76"/>
      <c r="F41" s="76">
        <f t="shared" si="6"/>
        <v>6823</v>
      </c>
      <c r="G41" s="2">
        <f t="shared" si="5"/>
        <v>0.31601130100504837</v>
      </c>
      <c r="I41" s="8"/>
      <c r="J41" s="8"/>
      <c r="K41" s="8"/>
      <c r="L41" s="8"/>
      <c r="M41" s="8"/>
      <c r="N41" s="2"/>
    </row>
    <row r="42" spans="1:14" x14ac:dyDescent="0.3">
      <c r="A42" s="21" t="s">
        <v>5</v>
      </c>
      <c r="B42" s="22">
        <f>SUBTOTAL(109,B5:B29,B31:B41)</f>
        <v>6598</v>
      </c>
      <c r="C42" s="22">
        <f t="shared" ref="C42:F42" si="7">SUBTOTAL(109,C5:C29,C31:C41)</f>
        <v>7433</v>
      </c>
      <c r="D42" s="22">
        <f t="shared" si="7"/>
        <v>7560</v>
      </c>
      <c r="E42" s="22">
        <f t="shared" si="7"/>
        <v>0</v>
      </c>
      <c r="F42" s="22">
        <f t="shared" si="7"/>
        <v>21591</v>
      </c>
      <c r="G42" s="23">
        <f t="shared" si="5"/>
        <v>1</v>
      </c>
      <c r="I42" s="8"/>
      <c r="J42" s="8"/>
      <c r="K42" s="8"/>
      <c r="L42" s="8"/>
      <c r="M42" s="8"/>
      <c r="N42" s="2"/>
    </row>
    <row r="43" spans="1:14" ht="49.5" customHeight="1" x14ac:dyDescent="0.3">
      <c r="A43" s="113" t="s">
        <v>71</v>
      </c>
      <c r="B43" s="114"/>
      <c r="C43" s="114"/>
      <c r="D43" s="114"/>
      <c r="E43" s="114"/>
      <c r="F43" s="114"/>
      <c r="G43" s="115"/>
    </row>
    <row r="44" spans="1:14" x14ac:dyDescent="0.3">
      <c r="A44" s="116"/>
      <c r="B44" s="116"/>
      <c r="C44" s="116"/>
      <c r="D44" s="116"/>
      <c r="E44" s="116"/>
      <c r="F44" s="116"/>
      <c r="G44" s="116"/>
    </row>
    <row r="45" spans="1:14" s="52" customFormat="1" x14ac:dyDescent="0.3">
      <c r="A45" s="9" t="s">
        <v>59</v>
      </c>
      <c r="B45" s="8" t="s">
        <v>1</v>
      </c>
      <c r="C45" s="8" t="s">
        <v>2</v>
      </c>
      <c r="D45" s="8" t="s">
        <v>3</v>
      </c>
      <c r="E45" s="8" t="s">
        <v>4</v>
      </c>
      <c r="F45" s="8" t="s">
        <v>5</v>
      </c>
      <c r="G45" s="8" t="s">
        <v>18</v>
      </c>
    </row>
    <row r="46" spans="1:14" x14ac:dyDescent="0.3">
      <c r="A46" s="9" t="s">
        <v>24</v>
      </c>
      <c r="B46" s="8">
        <v>1561</v>
      </c>
      <c r="C46" s="8">
        <v>1957</v>
      </c>
      <c r="D46" s="8">
        <v>1886</v>
      </c>
      <c r="E46" s="8"/>
      <c r="F46" s="8">
        <f>SUM(B46:E46)</f>
        <v>5404</v>
      </c>
      <c r="G46" s="2">
        <f>F46/$F$49</f>
        <v>0.69175627240143367</v>
      </c>
    </row>
    <row r="47" spans="1:14" x14ac:dyDescent="0.3">
      <c r="A47" s="9" t="s">
        <v>25</v>
      </c>
      <c r="B47" s="8">
        <v>650</v>
      </c>
      <c r="C47" s="8">
        <v>902</v>
      </c>
      <c r="D47" s="8">
        <v>834</v>
      </c>
      <c r="E47" s="8"/>
      <c r="F47" s="8">
        <f t="shared" ref="F47:F48" si="8">SUM(B47:E47)</f>
        <v>2386</v>
      </c>
      <c r="G47" s="2">
        <f>F47/$F$49</f>
        <v>0.30542754736303124</v>
      </c>
    </row>
    <row r="48" spans="1:14" x14ac:dyDescent="0.3">
      <c r="A48" s="9" t="s">
        <v>26</v>
      </c>
      <c r="B48" s="8">
        <v>12</v>
      </c>
      <c r="C48" s="8">
        <v>5</v>
      </c>
      <c r="D48" s="8">
        <v>5</v>
      </c>
      <c r="E48" s="8"/>
      <c r="F48" s="8">
        <f t="shared" si="8"/>
        <v>22</v>
      </c>
      <c r="G48" s="2">
        <f>F48/$F$49</f>
        <v>2.8161802355350742E-3</v>
      </c>
    </row>
    <row r="49" spans="1:7" x14ac:dyDescent="0.3">
      <c r="A49" s="21" t="s">
        <v>5</v>
      </c>
      <c r="B49" s="22">
        <f>SUM(B46:B48)</f>
        <v>2223</v>
      </c>
      <c r="C49" s="22">
        <f t="shared" ref="C49:F49" si="9">SUM(C46:C48)</f>
        <v>2864</v>
      </c>
      <c r="D49" s="22">
        <f t="shared" si="9"/>
        <v>2725</v>
      </c>
      <c r="E49" s="22">
        <f t="shared" si="9"/>
        <v>0</v>
      </c>
      <c r="F49" s="22">
        <f t="shared" si="9"/>
        <v>7812</v>
      </c>
      <c r="G49" s="23">
        <f>SUBTOTAL(109,G46:G48)</f>
        <v>1</v>
      </c>
    </row>
    <row r="50" spans="1:7" x14ac:dyDescent="0.3">
      <c r="A50" s="116"/>
      <c r="B50" s="116"/>
      <c r="C50" s="116"/>
      <c r="D50" s="116"/>
      <c r="E50" s="116"/>
      <c r="F50" s="116"/>
      <c r="G50" s="116"/>
    </row>
    <row r="51" spans="1:7" x14ac:dyDescent="0.3">
      <c r="A51" s="9" t="s">
        <v>60</v>
      </c>
      <c r="B51" s="8" t="s">
        <v>1</v>
      </c>
      <c r="C51" s="8" t="s">
        <v>2</v>
      </c>
      <c r="D51" s="8" t="s">
        <v>3</v>
      </c>
      <c r="E51" s="8" t="s">
        <v>4</v>
      </c>
      <c r="F51" s="8" t="s">
        <v>5</v>
      </c>
      <c r="G51" s="8" t="s">
        <v>18</v>
      </c>
    </row>
    <row r="52" spans="1:7" x14ac:dyDescent="0.3">
      <c r="A52" s="9" t="s">
        <v>27</v>
      </c>
      <c r="B52" s="8">
        <v>33</v>
      </c>
      <c r="C52" s="8">
        <v>54</v>
      </c>
      <c r="D52" s="8">
        <v>44</v>
      </c>
      <c r="E52" s="8"/>
      <c r="F52" s="8">
        <f>SUM(B52:E52)</f>
        <v>131</v>
      </c>
      <c r="G52" s="2">
        <f>F52/$F$57</f>
        <v>1.6769073220686125E-2</v>
      </c>
    </row>
    <row r="53" spans="1:7" x14ac:dyDescent="0.3">
      <c r="A53" s="9" t="s">
        <v>28</v>
      </c>
      <c r="B53" s="8">
        <v>1055</v>
      </c>
      <c r="C53" s="8">
        <v>1203</v>
      </c>
      <c r="D53" s="8">
        <v>1214</v>
      </c>
      <c r="E53" s="8"/>
      <c r="F53" s="8">
        <f t="shared" ref="F53:F58" si="10">SUM(B53:E53)</f>
        <v>3472</v>
      </c>
      <c r="G53" s="2">
        <f>F53/$F$57</f>
        <v>0.44444444444444442</v>
      </c>
    </row>
    <row r="54" spans="1:7" x14ac:dyDescent="0.3">
      <c r="A54" s="9" t="s">
        <v>29</v>
      </c>
      <c r="B54" s="8">
        <v>12</v>
      </c>
      <c r="C54" s="8">
        <v>9</v>
      </c>
      <c r="D54" s="8">
        <v>9</v>
      </c>
      <c r="E54" s="8"/>
      <c r="F54" s="8">
        <f t="shared" si="10"/>
        <v>30</v>
      </c>
      <c r="G54" s="2">
        <f>F54/$F$57</f>
        <v>3.8402457757296467E-3</v>
      </c>
    </row>
    <row r="55" spans="1:7" x14ac:dyDescent="0.3">
      <c r="A55" s="52" t="s">
        <v>48</v>
      </c>
      <c r="B55" s="8">
        <v>119</v>
      </c>
      <c r="C55" s="8">
        <f>1+20+1+125</f>
        <v>147</v>
      </c>
      <c r="D55" s="8">
        <f>19+1+121</f>
        <v>141</v>
      </c>
      <c r="E55" s="8"/>
      <c r="F55" s="8">
        <f t="shared" si="10"/>
        <v>407</v>
      </c>
      <c r="G55" s="2">
        <f>F55/$F$57</f>
        <v>5.2099334357398872E-2</v>
      </c>
    </row>
    <row r="56" spans="1:7" x14ac:dyDescent="0.3">
      <c r="A56" s="11" t="s">
        <v>65</v>
      </c>
      <c r="B56" s="8">
        <v>1004</v>
      </c>
      <c r="C56" s="8">
        <v>1451</v>
      </c>
      <c r="D56" s="8">
        <v>1317</v>
      </c>
      <c r="E56" s="8"/>
      <c r="F56" s="8">
        <f t="shared" si="10"/>
        <v>3772</v>
      </c>
      <c r="G56" s="2">
        <f>F56/$F$57</f>
        <v>0.48284690220174092</v>
      </c>
    </row>
    <row r="57" spans="1:7" x14ac:dyDescent="0.3">
      <c r="A57" s="21" t="s">
        <v>5</v>
      </c>
      <c r="B57" s="22">
        <f>SUM(B52:B56)</f>
        <v>2223</v>
      </c>
      <c r="C57" s="22">
        <f t="shared" ref="C57:F57" si="11">SUM(C52:C56)</f>
        <v>2864</v>
      </c>
      <c r="D57" s="22">
        <f t="shared" si="11"/>
        <v>2725</v>
      </c>
      <c r="E57" s="22">
        <f t="shared" si="11"/>
        <v>0</v>
      </c>
      <c r="F57" s="22">
        <f t="shared" si="11"/>
        <v>7812</v>
      </c>
      <c r="G57" s="23">
        <f>SUBTOTAL(109,G52:G56)</f>
        <v>1</v>
      </c>
    </row>
    <row r="58" spans="1:7" x14ac:dyDescent="0.3">
      <c r="A58" s="78" t="s">
        <v>83</v>
      </c>
      <c r="B58" s="79">
        <v>191</v>
      </c>
      <c r="C58" s="79">
        <v>514</v>
      </c>
      <c r="D58" s="79">
        <v>659</v>
      </c>
      <c r="E58" s="79"/>
      <c r="F58" s="80">
        <f t="shared" si="10"/>
        <v>1364</v>
      </c>
      <c r="G58" s="77"/>
    </row>
    <row r="59" spans="1:7" ht="62.25" customHeight="1" x14ac:dyDescent="0.3">
      <c r="A59" s="117" t="s">
        <v>108</v>
      </c>
      <c r="B59" s="117"/>
      <c r="C59" s="117"/>
      <c r="D59" s="117"/>
      <c r="E59" s="117"/>
      <c r="F59" s="117"/>
      <c r="G59" s="117"/>
    </row>
    <row r="60" spans="1:7" x14ac:dyDescent="0.3">
      <c r="A60" s="116"/>
      <c r="B60" s="116"/>
      <c r="C60" s="116"/>
      <c r="D60" s="116"/>
      <c r="E60" s="116"/>
      <c r="F60" s="116"/>
      <c r="G60" s="116"/>
    </row>
    <row r="61" spans="1:7" s="52" customFormat="1" x14ac:dyDescent="0.3">
      <c r="A61" s="9" t="s">
        <v>61</v>
      </c>
      <c r="B61" s="8" t="s">
        <v>1</v>
      </c>
      <c r="C61" s="8" t="s">
        <v>2</v>
      </c>
      <c r="D61" s="8" t="s">
        <v>3</v>
      </c>
      <c r="E61" s="8" t="s">
        <v>4</v>
      </c>
      <c r="F61" s="8" t="s">
        <v>5</v>
      </c>
      <c r="G61" s="8" t="s">
        <v>18</v>
      </c>
    </row>
    <row r="62" spans="1:7" x14ac:dyDescent="0.3">
      <c r="A62" s="9" t="s">
        <v>24</v>
      </c>
      <c r="B62" s="8">
        <v>991</v>
      </c>
      <c r="C62" s="8">
        <v>1182</v>
      </c>
      <c r="D62" s="8">
        <v>1287</v>
      </c>
      <c r="E62" s="8"/>
      <c r="F62" s="8">
        <f>SUM(B62:E62)</f>
        <v>3460</v>
      </c>
      <c r="G62" s="2">
        <f t="shared" ref="G62:G65" si="12">F62/$F$65</f>
        <v>0.46306209850107066</v>
      </c>
    </row>
    <row r="63" spans="1:7" x14ac:dyDescent="0.3">
      <c r="A63" s="9" t="s">
        <v>25</v>
      </c>
      <c r="B63" s="8">
        <v>1239</v>
      </c>
      <c r="C63" s="8">
        <v>1352</v>
      </c>
      <c r="D63" s="8">
        <v>1404</v>
      </c>
      <c r="E63" s="8"/>
      <c r="F63" s="8">
        <f t="shared" ref="F63:F64" si="13">SUM(B63:E63)</f>
        <v>3995</v>
      </c>
      <c r="G63" s="2">
        <f t="shared" si="12"/>
        <v>0.53466274089935761</v>
      </c>
    </row>
    <row r="64" spans="1:7" x14ac:dyDescent="0.3">
      <c r="A64" s="9" t="s">
        <v>26</v>
      </c>
      <c r="B64" s="8">
        <v>7</v>
      </c>
      <c r="C64" s="8">
        <v>4</v>
      </c>
      <c r="D64" s="8">
        <v>6</v>
      </c>
      <c r="E64" s="8"/>
      <c r="F64" s="8">
        <f t="shared" si="13"/>
        <v>17</v>
      </c>
      <c r="G64" s="2">
        <f t="shared" si="12"/>
        <v>2.2751605995717343E-3</v>
      </c>
    </row>
    <row r="65" spans="1:24" x14ac:dyDescent="0.3">
      <c r="A65" s="21" t="s">
        <v>5</v>
      </c>
      <c r="B65" s="22">
        <f>SUM(B62:B64)</f>
        <v>2237</v>
      </c>
      <c r="C65" s="22">
        <f t="shared" ref="C65:F65" si="14">SUM(C62:C64)</f>
        <v>2538</v>
      </c>
      <c r="D65" s="22">
        <f t="shared" si="14"/>
        <v>2697</v>
      </c>
      <c r="E65" s="22">
        <f t="shared" si="14"/>
        <v>0</v>
      </c>
      <c r="F65" s="22">
        <f t="shared" si="14"/>
        <v>7472</v>
      </c>
      <c r="G65" s="23">
        <f t="shared" si="12"/>
        <v>1</v>
      </c>
    </row>
    <row r="66" spans="1:24" x14ac:dyDescent="0.3">
      <c r="A66" s="116"/>
      <c r="B66" s="116"/>
      <c r="C66" s="116"/>
      <c r="D66" s="116"/>
      <c r="E66" s="116"/>
      <c r="F66" s="116"/>
      <c r="G66" s="116"/>
    </row>
    <row r="67" spans="1:24" x14ac:dyDescent="0.3">
      <c r="A67" s="9" t="s">
        <v>62</v>
      </c>
      <c r="B67" s="8" t="s">
        <v>1</v>
      </c>
      <c r="C67" s="8" t="s">
        <v>2</v>
      </c>
      <c r="D67" s="8" t="s">
        <v>3</v>
      </c>
      <c r="E67" s="8" t="s">
        <v>4</v>
      </c>
      <c r="F67" s="8" t="s">
        <v>5</v>
      </c>
      <c r="G67" s="8" t="s">
        <v>18</v>
      </c>
    </row>
    <row r="68" spans="1:24" x14ac:dyDescent="0.3">
      <c r="A68" s="9" t="s">
        <v>27</v>
      </c>
      <c r="B68" s="8">
        <v>90</v>
      </c>
      <c r="C68" s="8">
        <v>99</v>
      </c>
      <c r="D68" s="8">
        <v>95</v>
      </c>
      <c r="E68" s="8"/>
      <c r="F68" s="8">
        <f>SUM(B68:E68)</f>
        <v>284</v>
      </c>
      <c r="G68" s="2">
        <f t="shared" ref="G68:G74" si="15">F68/F$73</f>
        <v>3.8008565310492508E-2</v>
      </c>
    </row>
    <row r="69" spans="1:24" x14ac:dyDescent="0.3">
      <c r="A69" s="9" t="s">
        <v>28</v>
      </c>
      <c r="B69" s="8">
        <v>495</v>
      </c>
      <c r="C69" s="8">
        <v>584</v>
      </c>
      <c r="D69" s="8">
        <v>663</v>
      </c>
      <c r="E69" s="8"/>
      <c r="F69" s="8">
        <f t="shared" ref="F69:F74" si="16">SUM(B69:E69)</f>
        <v>1742</v>
      </c>
      <c r="G69" s="2">
        <f t="shared" si="15"/>
        <v>0.2331370449678801</v>
      </c>
      <c r="H69" s="6"/>
      <c r="I69" s="6"/>
      <c r="J69" s="6"/>
      <c r="K69" s="6"/>
      <c r="L69" s="6"/>
      <c r="M69" s="6"/>
      <c r="N69" s="6"/>
      <c r="O69" s="6"/>
      <c r="P69" s="6"/>
      <c r="Q69" s="6"/>
      <c r="R69" s="6"/>
      <c r="S69" s="6"/>
      <c r="T69" s="6"/>
      <c r="U69" s="6"/>
      <c r="V69" s="6"/>
      <c r="W69" s="6"/>
      <c r="X69" s="6"/>
    </row>
    <row r="70" spans="1:24" x14ac:dyDescent="0.3">
      <c r="A70" s="9" t="s">
        <v>29</v>
      </c>
      <c r="B70" s="8">
        <v>8</v>
      </c>
      <c r="C70" s="8">
        <v>6</v>
      </c>
      <c r="D70" s="8">
        <v>7</v>
      </c>
      <c r="E70" s="8"/>
      <c r="F70" s="8">
        <f t="shared" si="16"/>
        <v>21</v>
      </c>
      <c r="G70" s="2">
        <f t="shared" si="15"/>
        <v>2.810492505353319E-3</v>
      </c>
    </row>
    <row r="71" spans="1:24" x14ac:dyDescent="0.3">
      <c r="A71" s="52" t="s">
        <v>48</v>
      </c>
      <c r="B71" s="8">
        <f>34+246</f>
        <v>280</v>
      </c>
      <c r="C71" s="8">
        <f>296+30</f>
        <v>326</v>
      </c>
      <c r="D71" s="8">
        <v>372</v>
      </c>
      <c r="E71" s="8"/>
      <c r="F71" s="8">
        <f t="shared" si="16"/>
        <v>978</v>
      </c>
      <c r="G71" s="2">
        <f t="shared" si="15"/>
        <v>0.13088865096359742</v>
      </c>
    </row>
    <row r="72" spans="1:24" x14ac:dyDescent="0.3">
      <c r="A72" s="11" t="s">
        <v>65</v>
      </c>
      <c r="B72" s="8">
        <v>1364</v>
      </c>
      <c r="C72" s="8">
        <v>1523</v>
      </c>
      <c r="D72" s="8">
        <v>1560</v>
      </c>
      <c r="E72" s="8"/>
      <c r="F72" s="8">
        <f t="shared" si="16"/>
        <v>4447</v>
      </c>
      <c r="G72" s="2">
        <f t="shared" si="15"/>
        <v>0.59515524625267668</v>
      </c>
    </row>
    <row r="73" spans="1:24" x14ac:dyDescent="0.3">
      <c r="A73" s="21" t="s">
        <v>5</v>
      </c>
      <c r="B73" s="22">
        <f>SUM(B68:B72)</f>
        <v>2237</v>
      </c>
      <c r="C73" s="22">
        <f t="shared" ref="C73:F73" si="17">SUM(C68:C72)</f>
        <v>2538</v>
      </c>
      <c r="D73" s="22">
        <f t="shared" si="17"/>
        <v>2697</v>
      </c>
      <c r="E73" s="22">
        <f t="shared" si="17"/>
        <v>0</v>
      </c>
      <c r="F73" s="22">
        <f t="shared" si="17"/>
        <v>7472</v>
      </c>
      <c r="G73" s="23">
        <f t="shared" si="15"/>
        <v>1</v>
      </c>
    </row>
    <row r="74" spans="1:24" x14ac:dyDescent="0.3">
      <c r="A74" s="78" t="s">
        <v>83</v>
      </c>
      <c r="B74" s="79">
        <v>204</v>
      </c>
      <c r="C74" s="79">
        <v>229</v>
      </c>
      <c r="D74" s="79">
        <v>27</v>
      </c>
      <c r="E74" s="79"/>
      <c r="F74" s="75">
        <f t="shared" si="16"/>
        <v>460</v>
      </c>
      <c r="G74" s="81">
        <f t="shared" si="15"/>
        <v>6.1563169164882227E-2</v>
      </c>
    </row>
    <row r="75" spans="1:24" ht="60.75" customHeight="1" x14ac:dyDescent="0.3">
      <c r="A75" s="117" t="s">
        <v>108</v>
      </c>
      <c r="B75" s="117"/>
      <c r="C75" s="117"/>
      <c r="D75" s="117"/>
      <c r="E75" s="117"/>
      <c r="F75" s="117"/>
      <c r="G75" s="117"/>
    </row>
    <row r="76" spans="1:24" x14ac:dyDescent="0.3">
      <c r="A76" s="116"/>
      <c r="B76" s="116"/>
      <c r="C76" s="116"/>
      <c r="D76" s="116"/>
      <c r="E76" s="116"/>
      <c r="F76" s="116"/>
      <c r="G76" s="116"/>
    </row>
    <row r="77" spans="1:24" x14ac:dyDescent="0.3">
      <c r="A77" s="9" t="s">
        <v>63</v>
      </c>
      <c r="B77" s="8" t="s">
        <v>1</v>
      </c>
      <c r="C77" s="8" t="s">
        <v>2</v>
      </c>
      <c r="D77" s="8" t="s">
        <v>3</v>
      </c>
      <c r="E77" s="8" t="s">
        <v>4</v>
      </c>
      <c r="F77" s="8" t="s">
        <v>5</v>
      </c>
      <c r="G77" s="8" t="s">
        <v>18</v>
      </c>
    </row>
    <row r="78" spans="1:24" x14ac:dyDescent="0.3">
      <c r="A78" s="9" t="s">
        <v>19</v>
      </c>
      <c r="B78" s="8">
        <v>904</v>
      </c>
      <c r="C78" s="8">
        <v>1030</v>
      </c>
      <c r="D78" s="8">
        <v>982</v>
      </c>
      <c r="E78" s="8"/>
      <c r="F78" s="8">
        <f>SUM(B78:E78)</f>
        <v>2916</v>
      </c>
      <c r="G78" s="2">
        <f>F78/$F$85</f>
        <v>0.1350562734472697</v>
      </c>
    </row>
    <row r="79" spans="1:24" x14ac:dyDescent="0.3">
      <c r="A79" s="52" t="s">
        <v>112</v>
      </c>
      <c r="B79" s="94">
        <v>908</v>
      </c>
      <c r="C79" s="94">
        <v>891</v>
      </c>
      <c r="D79" s="94">
        <v>901</v>
      </c>
      <c r="E79" s="94"/>
      <c r="F79" s="94">
        <f>SUM(B79:E79)</f>
        <v>2700</v>
      </c>
      <c r="G79" s="2">
        <f>F79/$F$85</f>
        <v>0.12505210504376824</v>
      </c>
    </row>
    <row r="80" spans="1:24" x14ac:dyDescent="0.3">
      <c r="A80" s="9" t="s">
        <v>20</v>
      </c>
      <c r="B80" s="8">
        <v>536</v>
      </c>
      <c r="C80" s="8">
        <v>675</v>
      </c>
      <c r="D80" s="8">
        <v>682</v>
      </c>
      <c r="E80" s="8"/>
      <c r="F80" s="8">
        <f t="shared" ref="F80:F84" si="18">SUM(B80:E80)</f>
        <v>1893</v>
      </c>
      <c r="G80" s="2">
        <f t="shared" ref="G80:G84" si="19">F80/$F$85</f>
        <v>8.7675420314019731E-2</v>
      </c>
    </row>
    <row r="81" spans="1:7" x14ac:dyDescent="0.3">
      <c r="A81" s="9" t="s">
        <v>21</v>
      </c>
      <c r="B81" s="8">
        <v>1455</v>
      </c>
      <c r="C81" s="8">
        <v>1676</v>
      </c>
      <c r="D81" s="8">
        <v>1818</v>
      </c>
      <c r="E81" s="8"/>
      <c r="F81" s="8">
        <f t="shared" si="18"/>
        <v>4949</v>
      </c>
      <c r="G81" s="2">
        <f t="shared" si="19"/>
        <v>0.22921587698578111</v>
      </c>
    </row>
    <row r="82" spans="1:7" x14ac:dyDescent="0.3">
      <c r="A82" s="9" t="s">
        <v>22</v>
      </c>
      <c r="B82" s="8">
        <v>1042</v>
      </c>
      <c r="C82" s="8">
        <v>1323</v>
      </c>
      <c r="D82" s="8">
        <v>1462</v>
      </c>
      <c r="E82" s="8"/>
      <c r="F82" s="8">
        <f t="shared" si="18"/>
        <v>3827</v>
      </c>
      <c r="G82" s="2">
        <f t="shared" si="19"/>
        <v>0.17724978000092631</v>
      </c>
    </row>
    <row r="83" spans="1:7" x14ac:dyDescent="0.3">
      <c r="A83" s="9" t="s">
        <v>23</v>
      </c>
      <c r="B83" s="8">
        <v>1573</v>
      </c>
      <c r="C83" s="8">
        <v>1735</v>
      </c>
      <c r="D83" s="8">
        <v>1662</v>
      </c>
      <c r="E83" s="8"/>
      <c r="F83" s="8">
        <f t="shared" si="18"/>
        <v>4970</v>
      </c>
      <c r="G83" s="2">
        <f t="shared" si="19"/>
        <v>0.23018850446945485</v>
      </c>
    </row>
    <row r="84" spans="1:7" x14ac:dyDescent="0.3">
      <c r="A84" s="9" t="s">
        <v>48</v>
      </c>
      <c r="B84" s="8">
        <v>180</v>
      </c>
      <c r="C84" s="8">
        <v>103</v>
      </c>
      <c r="D84" s="8">
        <v>53</v>
      </c>
      <c r="E84" s="8"/>
      <c r="F84" s="8">
        <f t="shared" si="18"/>
        <v>336</v>
      </c>
      <c r="G84" s="2">
        <f t="shared" si="19"/>
        <v>1.5562039738780047E-2</v>
      </c>
    </row>
    <row r="85" spans="1:7" x14ac:dyDescent="0.3">
      <c r="A85" s="21" t="s">
        <v>5</v>
      </c>
      <c r="B85" s="22">
        <f>SUM(B78:B84)</f>
        <v>6598</v>
      </c>
      <c r="C85" s="22">
        <f>SUM(C78:C84)</f>
        <v>7433</v>
      </c>
      <c r="D85" s="22">
        <f>SUM(D78:D84)</f>
        <v>7560</v>
      </c>
      <c r="E85" s="22">
        <f>SUM(E78:E84)</f>
        <v>0</v>
      </c>
      <c r="F85" s="22">
        <f>SUM(F78:F84)</f>
        <v>21591</v>
      </c>
      <c r="G85" s="23">
        <f>SUBTOTAL(109,G78:G84)</f>
        <v>1</v>
      </c>
    </row>
    <row r="86" spans="1:7" ht="12" customHeight="1" thickBot="1" x14ac:dyDescent="0.35">
      <c r="A86" s="111"/>
      <c r="B86" s="111"/>
      <c r="C86" s="111"/>
      <c r="D86" s="111"/>
      <c r="E86" s="111"/>
      <c r="F86" s="111"/>
      <c r="G86" s="111"/>
    </row>
    <row r="87" spans="1:7" ht="53.25" customHeight="1" thickBot="1" x14ac:dyDescent="0.35">
      <c r="A87" s="108" t="s">
        <v>122</v>
      </c>
      <c r="B87" s="109"/>
      <c r="C87" s="109"/>
      <c r="D87" s="109"/>
      <c r="E87" s="109"/>
      <c r="F87" s="109"/>
      <c r="G87" s="110"/>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D15" sqref="D15"/>
    </sheetView>
  </sheetViews>
  <sheetFormatPr defaultRowHeight="14.4" x14ac:dyDescent="0.3"/>
  <cols>
    <col min="1" max="1" width="35.33203125" bestFit="1" customWidth="1"/>
    <col min="2" max="6" width="9.109375" style="1"/>
  </cols>
  <sheetData>
    <row r="1" spans="1:7" ht="15" customHeight="1" thickBot="1" x14ac:dyDescent="0.35">
      <c r="A1" s="118" t="s">
        <v>107</v>
      </c>
      <c r="B1" s="118"/>
      <c r="C1" s="118"/>
      <c r="D1" s="118"/>
      <c r="E1" s="118"/>
      <c r="F1" s="118"/>
      <c r="G1" s="118"/>
    </row>
    <row r="2" spans="1:7" ht="15" thickTop="1" x14ac:dyDescent="0.3">
      <c r="A2" s="3" t="s">
        <v>84</v>
      </c>
      <c r="B2" s="4" t="s">
        <v>1</v>
      </c>
      <c r="C2" s="4" t="s">
        <v>2</v>
      </c>
      <c r="D2" s="4" t="s">
        <v>3</v>
      </c>
      <c r="E2" s="4" t="s">
        <v>4</v>
      </c>
      <c r="F2" s="4" t="s">
        <v>5</v>
      </c>
      <c r="G2" s="5" t="s">
        <v>18</v>
      </c>
    </row>
    <row r="3" spans="1:7" x14ac:dyDescent="0.3">
      <c r="A3" s="52" t="s">
        <v>85</v>
      </c>
      <c r="B3" s="73">
        <v>3</v>
      </c>
      <c r="C3" s="73">
        <v>3</v>
      </c>
      <c r="D3" s="73">
        <v>4</v>
      </c>
      <c r="E3" s="73"/>
      <c r="F3" s="73">
        <f t="shared" ref="F3:F26" si="0">SUM(B3:E3)</f>
        <v>10</v>
      </c>
      <c r="G3" s="2">
        <f t="shared" ref="G3:G26" si="1">F3/F$39</f>
        <v>8.6162329829398592E-4</v>
      </c>
    </row>
    <row r="4" spans="1:7" x14ac:dyDescent="0.3">
      <c r="A4" s="52" t="s">
        <v>7</v>
      </c>
      <c r="B4" s="73">
        <v>0</v>
      </c>
      <c r="C4" s="73">
        <v>1</v>
      </c>
      <c r="D4" s="73">
        <v>2</v>
      </c>
      <c r="E4" s="73"/>
      <c r="F4" s="73">
        <f t="shared" si="0"/>
        <v>3</v>
      </c>
      <c r="G4" s="2">
        <f t="shared" si="1"/>
        <v>2.5848698948819574E-4</v>
      </c>
    </row>
    <row r="5" spans="1:7" x14ac:dyDescent="0.3">
      <c r="A5" s="52" t="s">
        <v>86</v>
      </c>
      <c r="B5" s="76">
        <v>391</v>
      </c>
      <c r="C5" s="76">
        <v>418</v>
      </c>
      <c r="D5" s="76">
        <v>408</v>
      </c>
      <c r="E5" s="76"/>
      <c r="F5" s="76">
        <f t="shared" si="0"/>
        <v>1217</v>
      </c>
      <c r="G5" s="2">
        <f t="shared" si="1"/>
        <v>0.10485955540237808</v>
      </c>
    </row>
    <row r="6" spans="1:7" x14ac:dyDescent="0.3">
      <c r="A6" s="52" t="s">
        <v>8</v>
      </c>
      <c r="B6" s="76">
        <v>0</v>
      </c>
      <c r="C6" s="76">
        <v>0</v>
      </c>
      <c r="D6" s="76">
        <v>0</v>
      </c>
      <c r="E6" s="76"/>
      <c r="F6" s="76">
        <f t="shared" si="0"/>
        <v>0</v>
      </c>
      <c r="G6" s="2">
        <f t="shared" si="1"/>
        <v>0</v>
      </c>
    </row>
    <row r="7" spans="1:7" x14ac:dyDescent="0.3">
      <c r="A7" s="52" t="s">
        <v>9</v>
      </c>
      <c r="B7" s="76">
        <v>54</v>
      </c>
      <c r="C7" s="76">
        <v>32</v>
      </c>
      <c r="D7" s="76">
        <v>33</v>
      </c>
      <c r="E7" s="76"/>
      <c r="F7" s="76">
        <f t="shared" si="0"/>
        <v>119</v>
      </c>
      <c r="G7" s="2">
        <f t="shared" si="1"/>
        <v>1.0253317249698432E-2</v>
      </c>
    </row>
    <row r="8" spans="1:7" x14ac:dyDescent="0.3">
      <c r="A8" s="52" t="s">
        <v>17</v>
      </c>
      <c r="B8" s="76">
        <v>4</v>
      </c>
      <c r="C8" s="76">
        <v>5</v>
      </c>
      <c r="D8" s="76">
        <v>8</v>
      </c>
      <c r="E8" s="76"/>
      <c r="F8" s="76">
        <f t="shared" si="0"/>
        <v>17</v>
      </c>
      <c r="G8" s="2">
        <f t="shared" si="1"/>
        <v>1.464759607099776E-3</v>
      </c>
    </row>
    <row r="9" spans="1:7" x14ac:dyDescent="0.3">
      <c r="A9" s="52" t="s">
        <v>10</v>
      </c>
      <c r="B9" s="76">
        <v>104</v>
      </c>
      <c r="C9" s="76">
        <v>136</v>
      </c>
      <c r="D9" s="76">
        <v>155</v>
      </c>
      <c r="E9" s="76"/>
      <c r="F9" s="76">
        <f t="shared" si="0"/>
        <v>395</v>
      </c>
      <c r="G9" s="2">
        <f t="shared" si="1"/>
        <v>3.4034120282612441E-2</v>
      </c>
    </row>
    <row r="10" spans="1:7" x14ac:dyDescent="0.3">
      <c r="A10" s="52" t="s">
        <v>87</v>
      </c>
      <c r="B10" s="76">
        <v>192</v>
      </c>
      <c r="C10" s="76">
        <v>216</v>
      </c>
      <c r="D10" s="76">
        <v>233</v>
      </c>
      <c r="E10" s="76"/>
      <c r="F10" s="76">
        <f t="shared" si="0"/>
        <v>641</v>
      </c>
      <c r="G10" s="2">
        <f t="shared" si="1"/>
        <v>5.5230053420644493E-2</v>
      </c>
    </row>
    <row r="11" spans="1:7" x14ac:dyDescent="0.3">
      <c r="A11" s="52" t="s">
        <v>11</v>
      </c>
      <c r="B11" s="76">
        <v>5</v>
      </c>
      <c r="C11" s="76">
        <v>4</v>
      </c>
      <c r="D11" s="76">
        <v>7</v>
      </c>
      <c r="E11" s="76"/>
      <c r="F11" s="76">
        <f t="shared" si="0"/>
        <v>16</v>
      </c>
      <c r="G11" s="2">
        <f t="shared" si="1"/>
        <v>1.3785972772703773E-3</v>
      </c>
    </row>
    <row r="12" spans="1:7" x14ac:dyDescent="0.3">
      <c r="A12" s="52" t="s">
        <v>12</v>
      </c>
      <c r="B12" s="76">
        <v>2</v>
      </c>
      <c r="C12" s="76">
        <v>0</v>
      </c>
      <c r="D12" s="76">
        <v>0</v>
      </c>
      <c r="E12" s="76"/>
      <c r="F12" s="76">
        <f t="shared" si="0"/>
        <v>2</v>
      </c>
      <c r="G12" s="2">
        <f t="shared" si="1"/>
        <v>1.7232465965879716E-4</v>
      </c>
    </row>
    <row r="13" spans="1:7" x14ac:dyDescent="0.3">
      <c r="A13" s="52" t="s">
        <v>88</v>
      </c>
      <c r="B13" s="76">
        <v>37</v>
      </c>
      <c r="C13" s="76">
        <v>26</v>
      </c>
      <c r="D13" s="76">
        <v>22</v>
      </c>
      <c r="E13" s="76"/>
      <c r="F13" s="76">
        <f t="shared" si="0"/>
        <v>85</v>
      </c>
      <c r="G13" s="2">
        <f t="shared" si="1"/>
        <v>7.3237980354988802E-3</v>
      </c>
    </row>
    <row r="14" spans="1:7" x14ac:dyDescent="0.3">
      <c r="A14" s="52" t="s">
        <v>89</v>
      </c>
      <c r="B14" s="76">
        <v>0</v>
      </c>
      <c r="C14" s="76">
        <v>0</v>
      </c>
      <c r="D14" s="76">
        <v>0</v>
      </c>
      <c r="E14" s="76"/>
      <c r="F14" s="76">
        <f t="shared" si="0"/>
        <v>0</v>
      </c>
      <c r="G14" s="2">
        <f t="shared" si="1"/>
        <v>0</v>
      </c>
    </row>
    <row r="15" spans="1:7" x14ac:dyDescent="0.3">
      <c r="A15" s="52" t="s">
        <v>90</v>
      </c>
      <c r="B15" s="76">
        <v>3</v>
      </c>
      <c r="C15" s="76">
        <v>3</v>
      </c>
      <c r="D15" s="76">
        <v>8</v>
      </c>
      <c r="E15" s="76"/>
      <c r="F15" s="76">
        <f t="shared" si="0"/>
        <v>14</v>
      </c>
      <c r="G15" s="2">
        <f t="shared" si="1"/>
        <v>1.2062726176115801E-3</v>
      </c>
    </row>
    <row r="16" spans="1:7" x14ac:dyDescent="0.3">
      <c r="A16" s="52" t="s">
        <v>105</v>
      </c>
      <c r="B16" s="76">
        <v>0</v>
      </c>
      <c r="C16" s="76">
        <v>0</v>
      </c>
      <c r="D16" s="76">
        <v>0</v>
      </c>
      <c r="E16" s="76"/>
      <c r="F16" s="76">
        <f t="shared" si="0"/>
        <v>0</v>
      </c>
      <c r="G16" s="2">
        <f t="shared" si="1"/>
        <v>0</v>
      </c>
    </row>
    <row r="17" spans="1:8" x14ac:dyDescent="0.3">
      <c r="A17" s="52" t="s">
        <v>68</v>
      </c>
      <c r="B17" s="76">
        <v>28</v>
      </c>
      <c r="C17" s="76">
        <v>27</v>
      </c>
      <c r="D17" s="76">
        <v>21</v>
      </c>
      <c r="E17" s="76"/>
      <c r="F17" s="76">
        <f t="shared" si="0"/>
        <v>76</v>
      </c>
      <c r="G17" s="2">
        <f t="shared" si="1"/>
        <v>6.5483370670342926E-3</v>
      </c>
    </row>
    <row r="18" spans="1:8" x14ac:dyDescent="0.3">
      <c r="A18" s="52" t="s">
        <v>91</v>
      </c>
      <c r="B18" s="76">
        <v>186</v>
      </c>
      <c r="C18" s="76">
        <v>231</v>
      </c>
      <c r="D18" s="76">
        <v>196</v>
      </c>
      <c r="E18" s="76"/>
      <c r="F18" s="76">
        <f t="shared" si="0"/>
        <v>613</v>
      </c>
      <c r="G18" s="2">
        <f t="shared" si="1"/>
        <v>5.2817508185421337E-2</v>
      </c>
    </row>
    <row r="19" spans="1:8" x14ac:dyDescent="0.3">
      <c r="A19" s="52" t="s">
        <v>13</v>
      </c>
      <c r="B19" s="76">
        <v>46</v>
      </c>
      <c r="C19" s="76">
        <v>50</v>
      </c>
      <c r="D19" s="76">
        <v>51</v>
      </c>
      <c r="E19" s="76"/>
      <c r="F19" s="76">
        <f t="shared" si="0"/>
        <v>147</v>
      </c>
      <c r="G19" s="2">
        <f t="shared" si="1"/>
        <v>1.2665862484921592E-2</v>
      </c>
    </row>
    <row r="20" spans="1:8" x14ac:dyDescent="0.3">
      <c r="A20" s="52" t="s">
        <v>92</v>
      </c>
      <c r="B20" s="76">
        <v>5</v>
      </c>
      <c r="C20" s="76">
        <v>7</v>
      </c>
      <c r="D20" s="76">
        <v>11</v>
      </c>
      <c r="E20" s="76"/>
      <c r="F20" s="76">
        <f t="shared" si="0"/>
        <v>23</v>
      </c>
      <c r="G20" s="2">
        <f t="shared" si="1"/>
        <v>1.9817335860761675E-3</v>
      </c>
    </row>
    <row r="21" spans="1:8" x14ac:dyDescent="0.3">
      <c r="A21" s="52" t="s">
        <v>93</v>
      </c>
      <c r="B21" s="76">
        <v>0</v>
      </c>
      <c r="C21" s="76">
        <v>0</v>
      </c>
      <c r="D21" s="76">
        <v>0</v>
      </c>
      <c r="E21" s="76"/>
      <c r="F21" s="76">
        <f t="shared" si="0"/>
        <v>0</v>
      </c>
      <c r="G21" s="2">
        <f t="shared" si="1"/>
        <v>0</v>
      </c>
    </row>
    <row r="22" spans="1:8" x14ac:dyDescent="0.3">
      <c r="A22" s="52" t="s">
        <v>14</v>
      </c>
      <c r="B22" s="76">
        <v>20</v>
      </c>
      <c r="C22" s="76">
        <v>20</v>
      </c>
      <c r="D22" s="76">
        <v>20</v>
      </c>
      <c r="E22" s="76"/>
      <c r="F22" s="76">
        <f t="shared" si="0"/>
        <v>60</v>
      </c>
      <c r="G22" s="2">
        <f t="shared" si="1"/>
        <v>5.1697397897639153E-3</v>
      </c>
    </row>
    <row r="23" spans="1:8" x14ac:dyDescent="0.3">
      <c r="A23" s="52" t="s">
        <v>15</v>
      </c>
      <c r="B23" s="76">
        <v>27</v>
      </c>
      <c r="C23" s="76">
        <v>22</v>
      </c>
      <c r="D23" s="76">
        <v>25</v>
      </c>
      <c r="E23" s="76"/>
      <c r="F23" s="76">
        <f t="shared" si="0"/>
        <v>74</v>
      </c>
      <c r="G23" s="2">
        <f t="shared" si="1"/>
        <v>6.3760124073754957E-3</v>
      </c>
    </row>
    <row r="24" spans="1:8" x14ac:dyDescent="0.3">
      <c r="A24" s="52" t="s">
        <v>16</v>
      </c>
      <c r="B24" s="76">
        <v>2</v>
      </c>
      <c r="C24" s="76">
        <v>0</v>
      </c>
      <c r="D24" s="76">
        <v>0</v>
      </c>
      <c r="E24" s="76"/>
      <c r="F24" s="76">
        <f t="shared" si="0"/>
        <v>2</v>
      </c>
      <c r="G24" s="2">
        <f t="shared" si="1"/>
        <v>1.7232465965879716E-4</v>
      </c>
    </row>
    <row r="25" spans="1:8" x14ac:dyDescent="0.3">
      <c r="A25" s="52" t="s">
        <v>94</v>
      </c>
      <c r="B25" s="76">
        <v>3</v>
      </c>
      <c r="C25" s="76">
        <v>16</v>
      </c>
      <c r="D25" s="76">
        <v>10</v>
      </c>
      <c r="E25" s="76"/>
      <c r="F25" s="76">
        <f t="shared" si="0"/>
        <v>29</v>
      </c>
      <c r="G25" s="2">
        <f t="shared" si="1"/>
        <v>2.4987075650525592E-3</v>
      </c>
    </row>
    <row r="26" spans="1:8" x14ac:dyDescent="0.3">
      <c r="A26" s="52" t="s">
        <v>106</v>
      </c>
      <c r="B26" s="76">
        <v>61</v>
      </c>
      <c r="C26" s="76">
        <v>71</v>
      </c>
      <c r="D26" s="76">
        <v>63</v>
      </c>
      <c r="E26" s="76"/>
      <c r="F26" s="76">
        <f t="shared" si="0"/>
        <v>195</v>
      </c>
      <c r="G26" s="2">
        <f t="shared" si="1"/>
        <v>1.6801654316732726E-2</v>
      </c>
    </row>
    <row r="27" spans="1:8" x14ac:dyDescent="0.3">
      <c r="A27" s="82" t="s">
        <v>95</v>
      </c>
      <c r="B27" s="83" t="s">
        <v>1</v>
      </c>
      <c r="C27" s="83" t="s">
        <v>2</v>
      </c>
      <c r="D27" s="83" t="s">
        <v>3</v>
      </c>
      <c r="E27" s="83" t="s">
        <v>4</v>
      </c>
      <c r="F27" s="83" t="s">
        <v>5</v>
      </c>
      <c r="G27" s="83" t="s">
        <v>18</v>
      </c>
      <c r="H27" s="10"/>
    </row>
    <row r="28" spans="1:8" x14ac:dyDescent="0.3">
      <c r="A28" s="52" t="s">
        <v>96</v>
      </c>
      <c r="B28" s="76">
        <v>0</v>
      </c>
      <c r="C28" s="76">
        <v>0</v>
      </c>
      <c r="D28" s="76">
        <v>3</v>
      </c>
      <c r="E28" s="76"/>
      <c r="F28" s="76">
        <f t="shared" ref="F28:F39" si="2">SUM(B28:E28)</f>
        <v>3</v>
      </c>
      <c r="G28" s="2">
        <f t="shared" ref="G28:G38" si="3">F28/F$39</f>
        <v>2.5848698948819574E-4</v>
      </c>
    </row>
    <row r="29" spans="1:8" x14ac:dyDescent="0.3">
      <c r="A29" s="52" t="s">
        <v>97</v>
      </c>
      <c r="B29" s="76">
        <v>5</v>
      </c>
      <c r="C29" s="76">
        <v>0</v>
      </c>
      <c r="D29" s="76">
        <v>0</v>
      </c>
      <c r="E29" s="76"/>
      <c r="F29" s="76">
        <f t="shared" si="2"/>
        <v>5</v>
      </c>
      <c r="G29" s="2">
        <f t="shared" si="3"/>
        <v>4.3081164914699296E-4</v>
      </c>
    </row>
    <row r="30" spans="1:8" x14ac:dyDescent="0.3">
      <c r="A30" s="52" t="s">
        <v>81</v>
      </c>
      <c r="B30" s="76">
        <v>643</v>
      </c>
      <c r="C30" s="76">
        <v>744</v>
      </c>
      <c r="D30" s="76">
        <v>816</v>
      </c>
      <c r="E30" s="76"/>
      <c r="F30" s="76">
        <f t="shared" si="2"/>
        <v>2203</v>
      </c>
      <c r="G30" s="2">
        <f t="shared" si="3"/>
        <v>0.18981561261416507</v>
      </c>
    </row>
    <row r="31" spans="1:8" x14ac:dyDescent="0.3">
      <c r="A31" s="52" t="s">
        <v>98</v>
      </c>
      <c r="B31" s="76">
        <v>145</v>
      </c>
      <c r="C31" s="76">
        <v>145</v>
      </c>
      <c r="D31" s="76">
        <v>152</v>
      </c>
      <c r="E31" s="76"/>
      <c r="F31" s="76">
        <f t="shared" si="2"/>
        <v>442</v>
      </c>
      <c r="G31" s="2">
        <f t="shared" si="3"/>
        <v>3.8083749784594174E-2</v>
      </c>
    </row>
    <row r="32" spans="1:8" x14ac:dyDescent="0.3">
      <c r="A32" s="52" t="s">
        <v>99</v>
      </c>
      <c r="B32" s="76">
        <v>0</v>
      </c>
      <c r="C32" s="76">
        <v>0</v>
      </c>
      <c r="D32" s="76">
        <v>0</v>
      </c>
      <c r="E32" s="76"/>
      <c r="F32" s="76">
        <f t="shared" si="2"/>
        <v>0</v>
      </c>
      <c r="G32" s="2">
        <f t="shared" si="3"/>
        <v>0</v>
      </c>
    </row>
    <row r="33" spans="1:7" x14ac:dyDescent="0.3">
      <c r="A33" s="52" t="s">
        <v>100</v>
      </c>
      <c r="B33" s="76">
        <v>22</v>
      </c>
      <c r="C33" s="76">
        <v>36</v>
      </c>
      <c r="D33" s="76">
        <v>18</v>
      </c>
      <c r="E33" s="76"/>
      <c r="F33" s="76">
        <f t="shared" si="2"/>
        <v>76</v>
      </c>
      <c r="G33" s="2">
        <f t="shared" si="3"/>
        <v>6.5483370670342926E-3</v>
      </c>
    </row>
    <row r="34" spans="1:7" x14ac:dyDescent="0.3">
      <c r="A34" s="52" t="s">
        <v>101</v>
      </c>
      <c r="B34" s="76">
        <v>34</v>
      </c>
      <c r="C34" s="76">
        <v>226</v>
      </c>
      <c r="D34" s="76">
        <v>251</v>
      </c>
      <c r="E34" s="76"/>
      <c r="F34" s="76">
        <f t="shared" si="2"/>
        <v>511</v>
      </c>
      <c r="G34" s="2">
        <f t="shared" si="3"/>
        <v>4.402895054282268E-2</v>
      </c>
    </row>
    <row r="35" spans="1:7" x14ac:dyDescent="0.3">
      <c r="A35" s="52" t="s">
        <v>102</v>
      </c>
      <c r="B35" s="76">
        <v>0</v>
      </c>
      <c r="C35" s="76">
        <v>1</v>
      </c>
      <c r="D35" s="76">
        <v>0</v>
      </c>
      <c r="E35" s="76"/>
      <c r="F35" s="76">
        <f t="shared" si="2"/>
        <v>1</v>
      </c>
      <c r="G35" s="2">
        <f t="shared" si="3"/>
        <v>8.6162329829398581E-5</v>
      </c>
    </row>
    <row r="36" spans="1:7" x14ac:dyDescent="0.3">
      <c r="A36" s="52" t="s">
        <v>103</v>
      </c>
      <c r="B36" s="76">
        <v>0</v>
      </c>
      <c r="C36" s="76">
        <v>0</v>
      </c>
      <c r="D36" s="76">
        <v>0</v>
      </c>
      <c r="E36" s="76"/>
      <c r="F36" s="76">
        <f t="shared" si="2"/>
        <v>0</v>
      </c>
      <c r="G36" s="2">
        <f t="shared" si="3"/>
        <v>0</v>
      </c>
    </row>
    <row r="37" spans="1:7" x14ac:dyDescent="0.3">
      <c r="A37" s="52" t="s">
        <v>104</v>
      </c>
      <c r="B37" s="76">
        <v>208</v>
      </c>
      <c r="C37" s="76">
        <v>271</v>
      </c>
      <c r="D37" s="76">
        <v>181</v>
      </c>
      <c r="E37" s="76"/>
      <c r="F37" s="76">
        <f t="shared" si="2"/>
        <v>660</v>
      </c>
      <c r="G37" s="2">
        <f t="shared" si="3"/>
        <v>5.686713768740307E-2</v>
      </c>
    </row>
    <row r="38" spans="1:7" x14ac:dyDescent="0.3">
      <c r="A38" s="52" t="s">
        <v>82</v>
      </c>
      <c r="B38" s="76">
        <v>1255</v>
      </c>
      <c r="C38" s="76">
        <v>1381</v>
      </c>
      <c r="D38" s="76">
        <v>1331</v>
      </c>
      <c r="E38" s="76"/>
      <c r="F38" s="76">
        <f t="shared" si="2"/>
        <v>3967</v>
      </c>
      <c r="G38" s="2">
        <f t="shared" si="3"/>
        <v>0.3418059624332242</v>
      </c>
    </row>
    <row r="39" spans="1:7" x14ac:dyDescent="0.3">
      <c r="A39" s="18" t="s">
        <v>5</v>
      </c>
      <c r="B39" s="19">
        <f>SUM(B3:B26,B28:B38)</f>
        <v>3485</v>
      </c>
      <c r="C39" s="19">
        <f>SUM(C3:C26,C28:C38)</f>
        <v>4092</v>
      </c>
      <c r="D39" s="19">
        <f>SUM(D3:D26,D28:D38)</f>
        <v>4029</v>
      </c>
      <c r="E39" s="19">
        <f>SUM(E3:E26,E28:E38)</f>
        <v>0</v>
      </c>
      <c r="F39" s="19">
        <f t="shared" si="2"/>
        <v>11606</v>
      </c>
      <c r="G39" s="20">
        <f>SUBTOTAL(109,G3:G26,G28:G38)</f>
        <v>1</v>
      </c>
    </row>
    <row r="40" spans="1:7" x14ac:dyDescent="0.3">
      <c r="A40" s="119" t="s">
        <v>31</v>
      </c>
      <c r="B40" s="120"/>
      <c r="C40" s="120"/>
      <c r="D40" s="120"/>
      <c r="E40" s="120"/>
      <c r="F40" s="120"/>
      <c r="G40" s="120"/>
    </row>
    <row r="41" spans="1:7" ht="44.25" customHeight="1" x14ac:dyDescent="0.3">
      <c r="A41" s="113" t="s">
        <v>69</v>
      </c>
      <c r="B41" s="114"/>
      <c r="C41" s="114"/>
      <c r="D41" s="114"/>
      <c r="E41" s="114"/>
      <c r="F41" s="114"/>
      <c r="G41" s="115"/>
    </row>
    <row r="42" spans="1:7" x14ac:dyDescent="0.3">
      <c r="A42" s="121"/>
      <c r="B42" s="122"/>
      <c r="C42" s="122"/>
      <c r="D42" s="122"/>
      <c r="E42" s="122"/>
      <c r="F42" s="122"/>
      <c r="G42" s="122"/>
    </row>
    <row r="43" spans="1:7" x14ac:dyDescent="0.3">
      <c r="A43" s="3" t="s">
        <v>0</v>
      </c>
      <c r="B43" s="4" t="s">
        <v>1</v>
      </c>
      <c r="C43" s="4" t="s">
        <v>2</v>
      </c>
      <c r="D43" s="4" t="s">
        <v>3</v>
      </c>
      <c r="E43" s="4" t="s">
        <v>4</v>
      </c>
      <c r="F43" s="4" t="s">
        <v>5</v>
      </c>
      <c r="G43" s="5" t="s">
        <v>18</v>
      </c>
    </row>
    <row r="44" spans="1:7" x14ac:dyDescent="0.3">
      <c r="A44" t="s">
        <v>24</v>
      </c>
      <c r="B44" s="74">
        <v>1525</v>
      </c>
      <c r="C44" s="74">
        <v>1720</v>
      </c>
      <c r="D44" s="74">
        <v>1733</v>
      </c>
      <c r="F44" s="1">
        <f>SUM(B44:E44)</f>
        <v>4978</v>
      </c>
      <c r="G44" s="2">
        <f>F44/$F$47</f>
        <v>0.71522988505747132</v>
      </c>
    </row>
    <row r="45" spans="1:7" x14ac:dyDescent="0.3">
      <c r="A45" t="s">
        <v>25</v>
      </c>
      <c r="B45" s="74">
        <v>507</v>
      </c>
      <c r="C45" s="74">
        <v>744</v>
      </c>
      <c r="D45" s="74">
        <v>730</v>
      </c>
      <c r="F45" s="1">
        <f t="shared" ref="F45:F46" si="4">SUM(B45:E45)</f>
        <v>1981</v>
      </c>
      <c r="G45" s="2">
        <f>F45/$F$47</f>
        <v>0.2846264367816092</v>
      </c>
    </row>
    <row r="46" spans="1:7" x14ac:dyDescent="0.3">
      <c r="A46" t="s">
        <v>26</v>
      </c>
      <c r="B46" s="74">
        <v>0</v>
      </c>
      <c r="C46" s="74">
        <v>0</v>
      </c>
      <c r="D46" s="74">
        <v>1</v>
      </c>
      <c r="F46" s="1">
        <f t="shared" si="4"/>
        <v>1</v>
      </c>
      <c r="G46" s="2">
        <f>F46/$F$47</f>
        <v>1.4367816091954023E-4</v>
      </c>
    </row>
    <row r="47" spans="1:7" x14ac:dyDescent="0.3">
      <c r="A47" s="18" t="s">
        <v>5</v>
      </c>
      <c r="B47" s="19">
        <f>SUM(B44:B46)</f>
        <v>2032</v>
      </c>
      <c r="C47" s="19">
        <f t="shared" ref="C47:F47" si="5">SUM(C44:C46)</f>
        <v>2464</v>
      </c>
      <c r="D47" s="19">
        <f t="shared" si="5"/>
        <v>2464</v>
      </c>
      <c r="E47" s="19">
        <f t="shared" si="5"/>
        <v>0</v>
      </c>
      <c r="F47" s="19">
        <f t="shared" si="5"/>
        <v>6960</v>
      </c>
      <c r="G47" s="20">
        <f>SUBTOTAL(109,G44:G46)</f>
        <v>1.0000000000000002</v>
      </c>
    </row>
    <row r="48" spans="1:7" x14ac:dyDescent="0.3">
      <c r="A48" s="116"/>
      <c r="B48" s="116"/>
      <c r="C48" s="116"/>
      <c r="D48" s="116"/>
      <c r="E48" s="116"/>
      <c r="F48" s="116"/>
      <c r="G48" s="116"/>
    </row>
    <row r="49" spans="1:7" x14ac:dyDescent="0.3">
      <c r="A49" s="3" t="s">
        <v>6</v>
      </c>
      <c r="B49" s="4" t="s">
        <v>1</v>
      </c>
      <c r="C49" s="4" t="s">
        <v>2</v>
      </c>
      <c r="D49" s="4" t="s">
        <v>3</v>
      </c>
      <c r="E49" s="4" t="s">
        <v>4</v>
      </c>
      <c r="F49" s="4" t="s">
        <v>5</v>
      </c>
      <c r="G49" s="5" t="s">
        <v>18</v>
      </c>
    </row>
    <row r="50" spans="1:7" x14ac:dyDescent="0.3">
      <c r="A50" s="52" t="s">
        <v>27</v>
      </c>
      <c r="B50" s="74">
        <v>31</v>
      </c>
      <c r="C50" s="74">
        <v>35</v>
      </c>
      <c r="D50" s="74">
        <v>29</v>
      </c>
      <c r="E50" s="74"/>
      <c r="F50" s="74">
        <f>SUM(B50:E50)</f>
        <v>95</v>
      </c>
      <c r="G50" s="2">
        <f>F50/$F$55</f>
        <v>1.3649425287356323E-2</v>
      </c>
    </row>
    <row r="51" spans="1:7" x14ac:dyDescent="0.3">
      <c r="A51" s="52" t="s">
        <v>28</v>
      </c>
      <c r="B51" s="74">
        <v>990</v>
      </c>
      <c r="C51" s="74">
        <v>1006</v>
      </c>
      <c r="D51" s="74">
        <v>1135</v>
      </c>
      <c r="E51" s="74"/>
      <c r="F51" s="74">
        <f t="shared" ref="F51" si="6">SUM(B51:E51)</f>
        <v>3131</v>
      </c>
      <c r="G51" s="2">
        <f>F51/$F$55</f>
        <v>0.44985632183908048</v>
      </c>
    </row>
    <row r="52" spans="1:7" x14ac:dyDescent="0.3">
      <c r="A52" s="52" t="s">
        <v>29</v>
      </c>
      <c r="B52" s="74">
        <v>11</v>
      </c>
      <c r="C52" s="74">
        <v>8</v>
      </c>
      <c r="D52" s="74">
        <v>11</v>
      </c>
      <c r="E52" s="74"/>
      <c r="F52" s="74">
        <f t="shared" ref="F52:F54" si="7">SUM(B52:E52)</f>
        <v>30</v>
      </c>
      <c r="G52" s="2">
        <f>F52/$F$55</f>
        <v>4.3103448275862068E-3</v>
      </c>
    </row>
    <row r="53" spans="1:7" x14ac:dyDescent="0.3">
      <c r="A53" s="52" t="s">
        <v>48</v>
      </c>
      <c r="B53" s="74">
        <v>66</v>
      </c>
      <c r="C53" s="74">
        <f>75+14</f>
        <v>89</v>
      </c>
      <c r="D53" s="74">
        <f>67+16</f>
        <v>83</v>
      </c>
      <c r="E53" s="74"/>
      <c r="F53" s="74">
        <f t="shared" si="7"/>
        <v>238</v>
      </c>
      <c r="G53" s="2">
        <f>F53/$F$55</f>
        <v>3.4195402298850576E-2</v>
      </c>
    </row>
    <row r="54" spans="1:7" x14ac:dyDescent="0.3">
      <c r="A54" s="52" t="s">
        <v>65</v>
      </c>
      <c r="B54" s="74">
        <v>934</v>
      </c>
      <c r="C54" s="74">
        <v>1326</v>
      </c>
      <c r="D54" s="74">
        <v>1206</v>
      </c>
      <c r="E54" s="74"/>
      <c r="F54" s="74">
        <f t="shared" si="7"/>
        <v>3466</v>
      </c>
      <c r="G54" s="2">
        <f>F54/$F$55</f>
        <v>0.49798850574712644</v>
      </c>
    </row>
    <row r="55" spans="1:7" x14ac:dyDescent="0.3">
      <c r="A55" s="21" t="s">
        <v>5</v>
      </c>
      <c r="B55" s="22">
        <f>SUM(B50:B54)</f>
        <v>2032</v>
      </c>
      <c r="C55" s="22">
        <f>SUM(C50:C54)</f>
        <v>2464</v>
      </c>
      <c r="D55" s="22">
        <f>SUM(D50:D54)</f>
        <v>2464</v>
      </c>
      <c r="E55" s="22">
        <f>SUM(E50:E54)</f>
        <v>0</v>
      </c>
      <c r="F55" s="22">
        <f>SUM(F50:F54)</f>
        <v>6960</v>
      </c>
      <c r="G55" s="23">
        <f>SUBTOTAL(109,G50:G54)</f>
        <v>1</v>
      </c>
    </row>
    <row r="56" spans="1:7" x14ac:dyDescent="0.3">
      <c r="A56" s="85" t="s">
        <v>30</v>
      </c>
      <c r="B56" s="86">
        <v>177</v>
      </c>
      <c r="C56" s="86">
        <v>197</v>
      </c>
      <c r="D56" s="86">
        <v>220</v>
      </c>
      <c r="E56" s="86"/>
      <c r="F56" s="86">
        <f>Table21312[[#This Row],[Q1]]+Table21312[[#This Row],[Q2]]+Table21312[[#This Row],[Q3]]+Table21312[[#This Row],[Q4]]</f>
        <v>594</v>
      </c>
      <c r="G56" s="77">
        <f>Table21312[[#This Row],[Total]]/F55</f>
        <v>8.5344827586206901E-2</v>
      </c>
    </row>
    <row r="57" spans="1:7" s="52" customFormat="1" ht="65.25" customHeight="1" x14ac:dyDescent="0.3">
      <c r="A57" s="124" t="s">
        <v>109</v>
      </c>
      <c r="B57" s="124"/>
      <c r="C57" s="124"/>
      <c r="D57" s="124"/>
      <c r="E57" s="124"/>
      <c r="F57" s="124"/>
      <c r="G57" s="124"/>
    </row>
    <row r="58" spans="1:7" s="52" customFormat="1" ht="15" thickBot="1" x14ac:dyDescent="0.35">
      <c r="A58" s="123"/>
      <c r="B58" s="123"/>
      <c r="C58" s="123"/>
      <c r="D58" s="123"/>
      <c r="E58" s="123"/>
      <c r="F58" s="123"/>
      <c r="G58" s="123"/>
    </row>
    <row r="59" spans="1:7" ht="51" customHeight="1" thickBot="1" x14ac:dyDescent="0.35">
      <c r="A59" s="108" t="s">
        <v>122</v>
      </c>
      <c r="B59" s="109"/>
      <c r="C59" s="109"/>
      <c r="D59" s="109"/>
      <c r="E59" s="109"/>
      <c r="F59" s="109"/>
      <c r="G59" s="110"/>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workbookViewId="0">
      <selection activeCell="D15" sqref="D15"/>
    </sheetView>
  </sheetViews>
  <sheetFormatPr defaultRowHeight="14.4" x14ac:dyDescent="0.3"/>
  <cols>
    <col min="1" max="1" width="16.5546875" bestFit="1" customWidth="1"/>
    <col min="7" max="7" width="11" customWidth="1"/>
  </cols>
  <sheetData>
    <row r="1" spans="1:18" ht="15.6" x14ac:dyDescent="0.3">
      <c r="A1" s="112" t="s">
        <v>58</v>
      </c>
      <c r="B1" s="112"/>
      <c r="C1" s="112"/>
      <c r="D1" s="112"/>
      <c r="E1" s="112"/>
      <c r="F1" s="112"/>
      <c r="G1" s="112"/>
      <c r="H1" s="1"/>
      <c r="J1" s="1"/>
      <c r="K1" s="1"/>
      <c r="L1" s="1"/>
      <c r="M1" s="1"/>
      <c r="N1" s="1"/>
      <c r="O1" s="1"/>
      <c r="P1" s="1"/>
      <c r="Q1" s="1"/>
      <c r="R1" s="1"/>
    </row>
    <row r="2" spans="1:18" x14ac:dyDescent="0.3">
      <c r="A2" t="s">
        <v>0</v>
      </c>
      <c r="B2" s="1" t="s">
        <v>1</v>
      </c>
      <c r="C2" s="1" t="s">
        <v>2</v>
      </c>
      <c r="D2" s="1" t="s">
        <v>3</v>
      </c>
      <c r="E2" s="1" t="s">
        <v>4</v>
      </c>
      <c r="F2" s="1" t="s">
        <v>5</v>
      </c>
      <c r="G2" s="1" t="s">
        <v>18</v>
      </c>
      <c r="H2" s="1"/>
      <c r="I2" s="1"/>
      <c r="J2" s="1"/>
      <c r="K2" s="1"/>
      <c r="L2" s="1"/>
      <c r="M2" s="1"/>
      <c r="N2" s="1"/>
      <c r="O2" s="1"/>
      <c r="P2" s="1"/>
      <c r="Q2" s="1"/>
      <c r="R2" s="1"/>
    </row>
    <row r="3" spans="1:18" x14ac:dyDescent="0.3">
      <c r="A3" t="s">
        <v>24</v>
      </c>
      <c r="B3" s="1">
        <f>B35+B19</f>
        <v>2852</v>
      </c>
      <c r="C3" s="53">
        <f t="shared" ref="C3:E3" si="0">C35+C19</f>
        <v>3123</v>
      </c>
      <c r="D3" s="53">
        <f t="shared" si="0"/>
        <v>3558</v>
      </c>
      <c r="E3" s="53">
        <f t="shared" si="0"/>
        <v>0</v>
      </c>
      <c r="F3" s="1">
        <f>SUM(B3:E3)</f>
        <v>9533</v>
      </c>
      <c r="G3" s="2">
        <f>F3/$F$6</f>
        <v>0.61495290930202551</v>
      </c>
      <c r="H3" s="1"/>
      <c r="I3" s="1"/>
      <c r="J3" s="1"/>
      <c r="K3" s="1"/>
      <c r="L3" s="1"/>
      <c r="M3" s="1"/>
      <c r="N3" s="1"/>
      <c r="O3" s="1"/>
      <c r="P3" s="1"/>
      <c r="Q3" s="1"/>
      <c r="R3" s="1"/>
    </row>
    <row r="4" spans="1:18" x14ac:dyDescent="0.3">
      <c r="A4" t="s">
        <v>25</v>
      </c>
      <c r="B4" s="53">
        <f t="shared" ref="B4:E5" si="1">B36+B20</f>
        <v>1807</v>
      </c>
      <c r="C4" s="53">
        <f t="shared" si="1"/>
        <v>1816</v>
      </c>
      <c r="D4" s="53">
        <f t="shared" si="1"/>
        <v>2304</v>
      </c>
      <c r="E4" s="53">
        <f t="shared" si="1"/>
        <v>0</v>
      </c>
      <c r="F4" s="1">
        <f t="shared" ref="F4:F5" si="2">SUM(B4:E4)</f>
        <v>5927</v>
      </c>
      <c r="G4" s="2">
        <f t="shared" ref="G4:G6" si="3">F4/$F$6</f>
        <v>0.38233776286930721</v>
      </c>
      <c r="H4" s="1"/>
      <c r="I4" s="1"/>
      <c r="J4" s="1"/>
      <c r="K4" s="1"/>
      <c r="L4" s="1"/>
      <c r="M4" s="1"/>
      <c r="N4" s="1"/>
      <c r="O4" s="1"/>
      <c r="P4" s="1"/>
      <c r="Q4" s="1"/>
      <c r="R4" s="1"/>
    </row>
    <row r="5" spans="1:18" x14ac:dyDescent="0.3">
      <c r="A5" t="s">
        <v>26</v>
      </c>
      <c r="B5" s="53">
        <f t="shared" si="1"/>
        <v>17</v>
      </c>
      <c r="C5" s="53">
        <f t="shared" si="1"/>
        <v>10</v>
      </c>
      <c r="D5" s="53">
        <f t="shared" si="1"/>
        <v>15</v>
      </c>
      <c r="E5" s="53">
        <f t="shared" si="1"/>
        <v>0</v>
      </c>
      <c r="F5" s="1">
        <f t="shared" si="2"/>
        <v>42</v>
      </c>
      <c r="G5" s="2">
        <f t="shared" si="3"/>
        <v>2.7093278286672686E-3</v>
      </c>
      <c r="H5" s="1"/>
      <c r="I5" s="1"/>
      <c r="J5" s="1"/>
      <c r="K5" s="1"/>
      <c r="L5" s="1"/>
      <c r="M5" s="1"/>
      <c r="N5" s="1"/>
      <c r="O5" s="1"/>
      <c r="P5" s="1"/>
      <c r="Q5" s="1"/>
      <c r="R5" s="1"/>
    </row>
    <row r="6" spans="1:18" x14ac:dyDescent="0.3">
      <c r="A6" s="21" t="s">
        <v>5</v>
      </c>
      <c r="B6" s="22">
        <f>SUM(B3:B5)</f>
        <v>4676</v>
      </c>
      <c r="C6" s="22">
        <f t="shared" ref="C6:E6" si="4">SUM(C3:C5)</f>
        <v>4949</v>
      </c>
      <c r="D6" s="22">
        <f t="shared" si="4"/>
        <v>5877</v>
      </c>
      <c r="E6" s="22">
        <f t="shared" si="4"/>
        <v>0</v>
      </c>
      <c r="F6" s="22">
        <f t="shared" ref="F6" si="5">SUM(F3:F5)</f>
        <v>15502</v>
      </c>
      <c r="G6" s="23">
        <f t="shared" si="3"/>
        <v>1</v>
      </c>
      <c r="H6" s="1"/>
      <c r="I6" s="1"/>
      <c r="J6" s="1"/>
      <c r="K6" s="1"/>
      <c r="L6" s="1"/>
      <c r="M6" s="1"/>
      <c r="N6" s="1"/>
      <c r="O6" s="1"/>
      <c r="P6" s="1"/>
      <c r="Q6" s="1"/>
      <c r="R6" s="1"/>
    </row>
    <row r="7" spans="1:18" x14ac:dyDescent="0.3">
      <c r="A7" s="116"/>
      <c r="B7" s="116"/>
      <c r="C7" s="116"/>
      <c r="D7" s="116"/>
      <c r="E7" s="116"/>
      <c r="F7" s="116"/>
      <c r="G7" s="116"/>
      <c r="H7" s="1"/>
      <c r="I7" s="1"/>
      <c r="J7" s="1"/>
      <c r="K7" s="1"/>
      <c r="L7" s="1"/>
      <c r="M7" s="1"/>
      <c r="N7" s="1"/>
      <c r="O7" s="1"/>
      <c r="P7" s="1"/>
      <c r="Q7" s="1"/>
      <c r="R7" s="1"/>
    </row>
    <row r="8" spans="1:18" x14ac:dyDescent="0.3">
      <c r="A8" t="s">
        <v>6</v>
      </c>
      <c r="B8" s="1" t="s">
        <v>1</v>
      </c>
      <c r="C8" s="1" t="s">
        <v>2</v>
      </c>
      <c r="D8" s="1" t="s">
        <v>3</v>
      </c>
      <c r="E8" s="1" t="s">
        <v>4</v>
      </c>
      <c r="F8" s="1" t="s">
        <v>5</v>
      </c>
      <c r="G8" s="1" t="s">
        <v>18</v>
      </c>
      <c r="H8" s="1"/>
      <c r="I8" s="1"/>
      <c r="J8" s="1"/>
      <c r="K8" s="1"/>
      <c r="L8" s="1"/>
      <c r="M8" s="1"/>
      <c r="N8" s="1"/>
      <c r="O8" s="1"/>
      <c r="P8" s="1"/>
      <c r="Q8" s="1"/>
      <c r="R8" s="1"/>
    </row>
    <row r="9" spans="1:18" x14ac:dyDescent="0.3">
      <c r="A9" t="s">
        <v>27</v>
      </c>
      <c r="B9" s="1">
        <f>B41+B25</f>
        <v>216</v>
      </c>
      <c r="C9" s="1">
        <f t="shared" ref="C9:E14" si="6">C41+C25</f>
        <v>235</v>
      </c>
      <c r="D9" s="1">
        <f t="shared" si="6"/>
        <v>254</v>
      </c>
      <c r="E9" s="1">
        <f t="shared" si="6"/>
        <v>0</v>
      </c>
      <c r="F9" s="1">
        <f>SUM(B9:E9)</f>
        <v>705</v>
      </c>
      <c r="G9" s="2">
        <f>F9/$F$15</f>
        <v>4.547800283834344E-2</v>
      </c>
      <c r="H9" s="1"/>
      <c r="I9" s="1"/>
      <c r="J9" s="1"/>
      <c r="K9" s="1"/>
      <c r="L9" s="1"/>
      <c r="M9" s="1"/>
      <c r="N9" s="1"/>
      <c r="O9" s="1"/>
      <c r="P9" s="1"/>
      <c r="Q9" s="1"/>
      <c r="R9" s="1"/>
    </row>
    <row r="10" spans="1:18" x14ac:dyDescent="0.3">
      <c r="A10" t="s">
        <v>28</v>
      </c>
      <c r="B10" s="53">
        <f t="shared" ref="B10:B14" si="7">B42+B26</f>
        <v>1496</v>
      </c>
      <c r="C10" s="1">
        <f t="shared" si="6"/>
        <v>1440</v>
      </c>
      <c r="D10" s="1">
        <f t="shared" si="6"/>
        <v>1615</v>
      </c>
      <c r="E10" s="1">
        <f t="shared" si="6"/>
        <v>0</v>
      </c>
      <c r="F10" s="1">
        <f t="shared" ref="F10:F14" si="8">SUM(B10:E10)</f>
        <v>4551</v>
      </c>
      <c r="G10" s="2">
        <f t="shared" ref="G10:G15" si="9">F10/$F$15</f>
        <v>0.29357502257773188</v>
      </c>
      <c r="H10" s="1"/>
      <c r="I10" s="1"/>
      <c r="J10" s="1"/>
      <c r="K10" s="1"/>
      <c r="L10" s="1"/>
      <c r="M10" s="1"/>
      <c r="N10" s="1"/>
      <c r="O10" s="1"/>
      <c r="P10" s="1"/>
      <c r="Q10" s="1"/>
      <c r="R10" s="1"/>
    </row>
    <row r="11" spans="1:18" x14ac:dyDescent="0.3">
      <c r="A11" t="s">
        <v>30</v>
      </c>
      <c r="B11" s="53">
        <f t="shared" si="7"/>
        <v>675</v>
      </c>
      <c r="C11" s="1">
        <f t="shared" si="6"/>
        <v>746</v>
      </c>
      <c r="D11" s="1">
        <f t="shared" si="6"/>
        <v>930</v>
      </c>
      <c r="E11" s="1">
        <f t="shared" si="6"/>
        <v>0</v>
      </c>
      <c r="F11" s="1">
        <f t="shared" si="8"/>
        <v>2351</v>
      </c>
      <c r="G11" s="2">
        <f t="shared" si="9"/>
        <v>0.15165785059992259</v>
      </c>
      <c r="H11" s="1"/>
      <c r="I11" s="1"/>
      <c r="J11" s="1"/>
      <c r="K11" s="1"/>
      <c r="L11" s="1"/>
      <c r="M11" s="1"/>
      <c r="N11" s="1"/>
      <c r="O11" s="1"/>
      <c r="P11" s="1"/>
      <c r="Q11" s="1"/>
      <c r="R11" s="1"/>
    </row>
    <row r="12" spans="1:18" x14ac:dyDescent="0.3">
      <c r="A12" t="s">
        <v>29</v>
      </c>
      <c r="B12" s="53">
        <f t="shared" si="7"/>
        <v>20</v>
      </c>
      <c r="C12" s="1">
        <f t="shared" si="6"/>
        <v>26</v>
      </c>
      <c r="D12" s="1">
        <f t="shared" si="6"/>
        <v>33</v>
      </c>
      <c r="E12" s="1">
        <f t="shared" si="6"/>
        <v>0</v>
      </c>
      <c r="F12" s="1">
        <f t="shared" si="8"/>
        <v>79</v>
      </c>
      <c r="G12" s="2">
        <f t="shared" si="9"/>
        <v>5.096116630112244E-3</v>
      </c>
      <c r="H12" s="1"/>
      <c r="I12" s="1"/>
      <c r="J12" s="1"/>
      <c r="K12" s="1"/>
      <c r="L12" s="1"/>
      <c r="M12" s="1"/>
      <c r="N12" s="1"/>
      <c r="O12" s="1"/>
      <c r="P12" s="1"/>
      <c r="Q12" s="1"/>
      <c r="R12" s="1"/>
    </row>
    <row r="13" spans="1:18" x14ac:dyDescent="0.3">
      <c r="A13" s="52" t="s">
        <v>48</v>
      </c>
      <c r="B13" s="53">
        <f t="shared" si="7"/>
        <v>198</v>
      </c>
      <c r="C13" s="1">
        <f t="shared" si="6"/>
        <v>224</v>
      </c>
      <c r="D13" s="1">
        <f t="shared" si="6"/>
        <v>269</v>
      </c>
      <c r="E13" s="1">
        <f t="shared" si="6"/>
        <v>0</v>
      </c>
      <c r="F13" s="1">
        <f t="shared" si="8"/>
        <v>691</v>
      </c>
      <c r="G13" s="2">
        <f t="shared" si="9"/>
        <v>4.4574893562121014E-2</v>
      </c>
      <c r="H13" s="1"/>
      <c r="I13" s="1"/>
      <c r="J13" s="1"/>
      <c r="K13" s="1"/>
      <c r="L13" s="1"/>
      <c r="M13" s="1"/>
      <c r="N13" s="1"/>
      <c r="O13" s="1"/>
      <c r="P13" s="1"/>
      <c r="Q13" s="1"/>
      <c r="R13" s="1"/>
    </row>
    <row r="14" spans="1:18" x14ac:dyDescent="0.3">
      <c r="A14" s="11" t="s">
        <v>65</v>
      </c>
      <c r="B14" s="53">
        <f t="shared" si="7"/>
        <v>2071</v>
      </c>
      <c r="C14" s="1">
        <f t="shared" si="6"/>
        <v>2278</v>
      </c>
      <c r="D14" s="1">
        <f t="shared" si="6"/>
        <v>2776</v>
      </c>
      <c r="E14" s="1">
        <f t="shared" si="6"/>
        <v>0</v>
      </c>
      <c r="F14" s="1">
        <f t="shared" si="8"/>
        <v>7125</v>
      </c>
      <c r="G14" s="2">
        <f t="shared" si="9"/>
        <v>0.45961811379176881</v>
      </c>
      <c r="H14" s="1"/>
      <c r="I14" s="1"/>
      <c r="J14" s="1"/>
      <c r="K14" s="1"/>
      <c r="L14" s="1"/>
      <c r="M14" s="1"/>
      <c r="N14" s="1"/>
      <c r="O14" s="1"/>
      <c r="P14" s="1"/>
      <c r="Q14" s="1"/>
      <c r="R14" s="1"/>
    </row>
    <row r="15" spans="1:18" x14ac:dyDescent="0.3">
      <c r="A15" s="21" t="s">
        <v>5</v>
      </c>
      <c r="B15" s="22">
        <f>SUM(B9:B14)</f>
        <v>4676</v>
      </c>
      <c r="C15" s="22">
        <f t="shared" ref="C15:F15" si="10">SUM(C9:C14)</f>
        <v>4949</v>
      </c>
      <c r="D15" s="22">
        <f t="shared" si="10"/>
        <v>5877</v>
      </c>
      <c r="E15" s="22">
        <f t="shared" si="10"/>
        <v>0</v>
      </c>
      <c r="F15" s="22">
        <f t="shared" si="10"/>
        <v>15502</v>
      </c>
      <c r="G15" s="23">
        <f t="shared" si="9"/>
        <v>1</v>
      </c>
      <c r="H15" s="1"/>
      <c r="I15" s="1"/>
      <c r="J15" s="1"/>
      <c r="K15" s="1"/>
      <c r="L15" s="1"/>
      <c r="M15" s="1"/>
      <c r="N15" s="1"/>
      <c r="O15" s="1"/>
      <c r="P15" s="1"/>
      <c r="Q15" s="1"/>
      <c r="R15" s="1"/>
    </row>
    <row r="16" spans="1:18" x14ac:dyDescent="0.3">
      <c r="A16" s="116"/>
      <c r="B16" s="116"/>
      <c r="C16" s="116"/>
      <c r="D16" s="116"/>
      <c r="E16" s="116"/>
      <c r="F16" s="116"/>
      <c r="G16" s="116"/>
    </row>
    <row r="17" spans="1:7" ht="15.6" x14ac:dyDescent="0.3">
      <c r="A17" s="112" t="s">
        <v>32</v>
      </c>
      <c r="B17" s="112"/>
      <c r="C17" s="112"/>
      <c r="D17" s="112"/>
      <c r="E17" s="112"/>
      <c r="F17" s="112"/>
      <c r="G17" s="112"/>
    </row>
    <row r="18" spans="1:7" x14ac:dyDescent="0.3">
      <c r="A18" t="s">
        <v>0</v>
      </c>
      <c r="B18" s="1" t="s">
        <v>1</v>
      </c>
      <c r="C18" s="1" t="s">
        <v>2</v>
      </c>
      <c r="D18" s="1" t="s">
        <v>3</v>
      </c>
      <c r="E18" s="1" t="s">
        <v>4</v>
      </c>
      <c r="F18" s="1" t="s">
        <v>5</v>
      </c>
      <c r="G18" s="1" t="s">
        <v>18</v>
      </c>
    </row>
    <row r="19" spans="1:7" x14ac:dyDescent="0.3">
      <c r="A19" t="s">
        <v>24</v>
      </c>
      <c r="B19" s="1">
        <v>1464</v>
      </c>
      <c r="C19" s="1">
        <v>1675</v>
      </c>
      <c r="D19" s="1">
        <v>1908</v>
      </c>
      <c r="E19" s="1"/>
      <c r="F19" s="1">
        <f>SUM(B19:E19)</f>
        <v>5047</v>
      </c>
      <c r="G19" s="2">
        <f>F19/$F$22</f>
        <v>0.64105169566874132</v>
      </c>
    </row>
    <row r="20" spans="1:7" x14ac:dyDescent="0.3">
      <c r="A20" t="s">
        <v>25</v>
      </c>
      <c r="B20" s="1">
        <v>808</v>
      </c>
      <c r="C20" s="1">
        <v>885</v>
      </c>
      <c r="D20" s="1">
        <v>1129</v>
      </c>
      <c r="E20" s="1"/>
      <c r="F20" s="1">
        <f t="shared" ref="F20:F21" si="11">SUM(B20:E20)</f>
        <v>2822</v>
      </c>
      <c r="G20" s="2">
        <f t="shared" ref="G20:G21" si="12">F20/$F$22</f>
        <v>0.358440238790804</v>
      </c>
    </row>
    <row r="21" spans="1:7" x14ac:dyDescent="0.3">
      <c r="A21" t="s">
        <v>26</v>
      </c>
      <c r="B21" s="1">
        <v>1</v>
      </c>
      <c r="C21" s="1">
        <v>0</v>
      </c>
      <c r="D21" s="1">
        <v>3</v>
      </c>
      <c r="E21" s="1"/>
      <c r="F21" s="1">
        <f t="shared" si="11"/>
        <v>4</v>
      </c>
      <c r="G21" s="2">
        <f t="shared" si="12"/>
        <v>5.0806554045471867E-4</v>
      </c>
    </row>
    <row r="22" spans="1:7" x14ac:dyDescent="0.3">
      <c r="A22" s="21" t="s">
        <v>5</v>
      </c>
      <c r="B22" s="22">
        <f>SUM(B19:B21)</f>
        <v>2273</v>
      </c>
      <c r="C22" s="22">
        <f t="shared" ref="C22" si="13">SUM(C19:C21)</f>
        <v>2560</v>
      </c>
      <c r="D22" s="22">
        <f t="shared" ref="D22" si="14">SUM(D19:D21)</f>
        <v>3040</v>
      </c>
      <c r="E22" s="22">
        <f t="shared" ref="E22" si="15">SUM(E19:E21)</f>
        <v>0</v>
      </c>
      <c r="F22" s="22">
        <f t="shared" ref="F22" si="16">SUM(F19:F21)</f>
        <v>7873</v>
      </c>
      <c r="G22" s="24">
        <f>SUBTOTAL(109,G19:G21)</f>
        <v>1</v>
      </c>
    </row>
    <row r="23" spans="1:7" x14ac:dyDescent="0.3">
      <c r="A23" s="116"/>
      <c r="B23" s="116"/>
      <c r="C23" s="116"/>
      <c r="D23" s="116"/>
      <c r="E23" s="116"/>
      <c r="F23" s="116"/>
      <c r="G23" s="116"/>
    </row>
    <row r="24" spans="1:7" x14ac:dyDescent="0.3">
      <c r="A24" t="s">
        <v>6</v>
      </c>
      <c r="B24" s="1" t="s">
        <v>1</v>
      </c>
      <c r="C24" s="1" t="s">
        <v>2</v>
      </c>
      <c r="D24" s="1" t="s">
        <v>3</v>
      </c>
      <c r="E24" s="1" t="s">
        <v>4</v>
      </c>
      <c r="F24" s="1" t="s">
        <v>5</v>
      </c>
      <c r="G24" s="1" t="s">
        <v>18</v>
      </c>
    </row>
    <row r="25" spans="1:7" x14ac:dyDescent="0.3">
      <c r="A25" t="s">
        <v>27</v>
      </c>
      <c r="B25" s="1">
        <v>95</v>
      </c>
      <c r="C25" s="1">
        <v>104</v>
      </c>
      <c r="D25" s="1">
        <v>117</v>
      </c>
      <c r="E25" s="1"/>
      <c r="F25" s="1">
        <f>SUM(B25:E25)</f>
        <v>316</v>
      </c>
      <c r="G25" s="2">
        <f>F25/$F$31</f>
        <v>4.0137177695922774E-2</v>
      </c>
    </row>
    <row r="26" spans="1:7" x14ac:dyDescent="0.3">
      <c r="A26" t="s">
        <v>28</v>
      </c>
      <c r="B26" s="1">
        <v>738</v>
      </c>
      <c r="C26" s="1">
        <v>792</v>
      </c>
      <c r="D26" s="1">
        <v>831</v>
      </c>
      <c r="E26" s="1"/>
      <c r="F26" s="1">
        <f t="shared" ref="F26:F30" si="17">SUM(B26:E26)</f>
        <v>2361</v>
      </c>
      <c r="G26" s="2">
        <f t="shared" ref="G26:G30" si="18">F26/$F$31</f>
        <v>0.2998856852533977</v>
      </c>
    </row>
    <row r="27" spans="1:7" x14ac:dyDescent="0.3">
      <c r="A27" t="s">
        <v>30</v>
      </c>
      <c r="B27" s="1">
        <v>388</v>
      </c>
      <c r="C27" s="1">
        <v>428</v>
      </c>
      <c r="D27" s="1">
        <v>552</v>
      </c>
      <c r="E27" s="1"/>
      <c r="F27" s="1">
        <f t="shared" si="17"/>
        <v>1368</v>
      </c>
      <c r="G27" s="2">
        <f t="shared" si="18"/>
        <v>0.17375841483551377</v>
      </c>
    </row>
    <row r="28" spans="1:7" x14ac:dyDescent="0.3">
      <c r="A28" t="s">
        <v>29</v>
      </c>
      <c r="B28" s="1">
        <v>11</v>
      </c>
      <c r="C28" s="1">
        <v>8</v>
      </c>
      <c r="D28" s="1">
        <v>21</v>
      </c>
      <c r="E28" s="1"/>
      <c r="F28" s="1">
        <f t="shared" si="17"/>
        <v>40</v>
      </c>
      <c r="G28" s="2">
        <f t="shared" si="18"/>
        <v>5.0806554045471864E-3</v>
      </c>
    </row>
    <row r="29" spans="1:7" x14ac:dyDescent="0.3">
      <c r="A29" s="52" t="s">
        <v>48</v>
      </c>
      <c r="B29" s="1">
        <v>83</v>
      </c>
      <c r="C29" s="1">
        <v>97</v>
      </c>
      <c r="D29" s="1">
        <v>131</v>
      </c>
      <c r="E29" s="1"/>
      <c r="F29" s="1">
        <f t="shared" si="17"/>
        <v>311</v>
      </c>
      <c r="G29" s="2">
        <f t="shared" si="18"/>
        <v>3.9502095770354378E-2</v>
      </c>
    </row>
    <row r="30" spans="1:7" x14ac:dyDescent="0.3">
      <c r="A30" s="11" t="s">
        <v>65</v>
      </c>
      <c r="B30" s="1">
        <v>958</v>
      </c>
      <c r="C30" s="1">
        <v>1131</v>
      </c>
      <c r="D30" s="1">
        <v>1388</v>
      </c>
      <c r="E30" s="1"/>
      <c r="F30" s="1">
        <f t="shared" si="17"/>
        <v>3477</v>
      </c>
      <c r="G30" s="2">
        <f t="shared" si="18"/>
        <v>0.4416359710402642</v>
      </c>
    </row>
    <row r="31" spans="1:7" x14ac:dyDescent="0.3">
      <c r="A31" s="21" t="s">
        <v>5</v>
      </c>
      <c r="B31" s="22">
        <f>SUM(B25:B30)</f>
        <v>2273</v>
      </c>
      <c r="C31" s="22">
        <f t="shared" ref="C31" si="19">SUM(C25:C30)</f>
        <v>2560</v>
      </c>
      <c r="D31" s="22">
        <f t="shared" ref="D31" si="20">SUM(D25:D30)</f>
        <v>3040</v>
      </c>
      <c r="E31" s="22">
        <f t="shared" ref="E31" si="21">SUM(E25:E30)</f>
        <v>0</v>
      </c>
      <c r="F31" s="22">
        <f t="shared" ref="F31" si="22">SUM(F25:F30)</f>
        <v>7873</v>
      </c>
      <c r="G31" s="23">
        <f>SUBTOTAL(109,G25:G30)</f>
        <v>1</v>
      </c>
    </row>
    <row r="32" spans="1:7" x14ac:dyDescent="0.3">
      <c r="A32" s="116"/>
      <c r="B32" s="116"/>
      <c r="C32" s="116"/>
      <c r="D32" s="116"/>
      <c r="E32" s="116"/>
      <c r="F32" s="116"/>
      <c r="G32" s="116"/>
    </row>
    <row r="33" spans="1:7" ht="15.6" x14ac:dyDescent="0.3">
      <c r="A33" s="112" t="s">
        <v>33</v>
      </c>
      <c r="B33" s="112"/>
      <c r="C33" s="112"/>
      <c r="D33" s="112"/>
      <c r="E33" s="112"/>
      <c r="F33" s="112"/>
      <c r="G33" s="112"/>
    </row>
    <row r="34" spans="1:7" x14ac:dyDescent="0.3">
      <c r="A34" t="s">
        <v>0</v>
      </c>
      <c r="B34" s="1" t="s">
        <v>1</v>
      </c>
      <c r="C34" s="1" t="s">
        <v>2</v>
      </c>
      <c r="D34" s="1" t="s">
        <v>3</v>
      </c>
      <c r="E34" s="1" t="s">
        <v>4</v>
      </c>
      <c r="F34" s="1" t="s">
        <v>5</v>
      </c>
      <c r="G34" s="1" t="s">
        <v>18</v>
      </c>
    </row>
    <row r="35" spans="1:7" x14ac:dyDescent="0.3">
      <c r="A35" t="s">
        <v>24</v>
      </c>
      <c r="B35" s="1">
        <v>1388</v>
      </c>
      <c r="C35" s="1">
        <v>1448</v>
      </c>
      <c r="D35" s="1">
        <v>1650</v>
      </c>
      <c r="E35" s="1"/>
      <c r="F35" s="1">
        <f>SUM(B35:E35)</f>
        <v>4486</v>
      </c>
      <c r="G35" s="2">
        <f>F35/$F$38</f>
        <v>0.58801939965919514</v>
      </c>
    </row>
    <row r="36" spans="1:7" x14ac:dyDescent="0.3">
      <c r="A36" t="s">
        <v>25</v>
      </c>
      <c r="B36" s="1">
        <v>999</v>
      </c>
      <c r="C36" s="1">
        <v>931</v>
      </c>
      <c r="D36" s="1">
        <v>1175</v>
      </c>
      <c r="E36" s="1"/>
      <c r="F36" s="1">
        <f t="shared" ref="F36:F37" si="23">SUM(B36:E36)</f>
        <v>3105</v>
      </c>
      <c r="G36" s="2">
        <f t="shared" ref="G36:G37" si="24">F36/$F$38</f>
        <v>0.40699960676366498</v>
      </c>
    </row>
    <row r="37" spans="1:7" x14ac:dyDescent="0.3">
      <c r="A37" t="s">
        <v>26</v>
      </c>
      <c r="B37" s="1">
        <v>16</v>
      </c>
      <c r="C37" s="1">
        <v>10</v>
      </c>
      <c r="D37" s="1">
        <v>12</v>
      </c>
      <c r="E37" s="1"/>
      <c r="F37" s="1">
        <f t="shared" si="23"/>
        <v>38</v>
      </c>
      <c r="G37" s="2">
        <f t="shared" si="24"/>
        <v>4.9809935771398615E-3</v>
      </c>
    </row>
    <row r="38" spans="1:7" x14ac:dyDescent="0.3">
      <c r="A38" s="21" t="s">
        <v>5</v>
      </c>
      <c r="B38" s="22">
        <f>SUM(B35:B37)</f>
        <v>2403</v>
      </c>
      <c r="C38" s="22">
        <f t="shared" ref="C38" si="25">SUM(C35:C37)</f>
        <v>2389</v>
      </c>
      <c r="D38" s="22">
        <f t="shared" ref="D38" si="26">SUM(D35:D37)</f>
        <v>2837</v>
      </c>
      <c r="E38" s="22">
        <f t="shared" ref="E38" si="27">SUM(E35:E37)</f>
        <v>0</v>
      </c>
      <c r="F38" s="22">
        <f t="shared" ref="F38" si="28">SUM(F35:F37)</f>
        <v>7629</v>
      </c>
      <c r="G38" s="24">
        <f>SUBTOTAL(109,G35:G37)</f>
        <v>1</v>
      </c>
    </row>
    <row r="39" spans="1:7" x14ac:dyDescent="0.3">
      <c r="A39" s="116"/>
      <c r="B39" s="116"/>
      <c r="C39" s="116"/>
      <c r="D39" s="116"/>
      <c r="E39" s="116"/>
      <c r="F39" s="116"/>
      <c r="G39" s="116"/>
    </row>
    <row r="40" spans="1:7" x14ac:dyDescent="0.3">
      <c r="A40" t="s">
        <v>6</v>
      </c>
      <c r="B40" s="1" t="s">
        <v>1</v>
      </c>
      <c r="C40" s="1" t="s">
        <v>2</v>
      </c>
      <c r="D40" s="1" t="s">
        <v>3</v>
      </c>
      <c r="E40" s="1" t="s">
        <v>4</v>
      </c>
      <c r="F40" s="1" t="s">
        <v>5</v>
      </c>
      <c r="G40" s="1" t="s">
        <v>18</v>
      </c>
    </row>
    <row r="41" spans="1:7" x14ac:dyDescent="0.3">
      <c r="A41" t="s">
        <v>27</v>
      </c>
      <c r="B41" s="1">
        <v>121</v>
      </c>
      <c r="C41" s="1">
        <v>131</v>
      </c>
      <c r="D41" s="1">
        <v>137</v>
      </c>
      <c r="E41" s="1"/>
      <c r="F41" s="1">
        <f>SUM(B41:E41)</f>
        <v>389</v>
      </c>
      <c r="G41" s="2">
        <f>F41/$F$47</f>
        <v>5.0989644776510683E-2</v>
      </c>
    </row>
    <row r="42" spans="1:7" x14ac:dyDescent="0.3">
      <c r="A42" t="s">
        <v>28</v>
      </c>
      <c r="B42" s="1">
        <v>758</v>
      </c>
      <c r="C42" s="1">
        <v>648</v>
      </c>
      <c r="D42" s="1">
        <v>784</v>
      </c>
      <c r="E42" s="1"/>
      <c r="F42" s="1">
        <f t="shared" ref="F42:F46" si="29">SUM(B42:E42)</f>
        <v>2190</v>
      </c>
      <c r="G42" s="2">
        <f t="shared" ref="G42:G46" si="30">F42/$F$47</f>
        <v>0.28706252457727094</v>
      </c>
    </row>
    <row r="43" spans="1:7" x14ac:dyDescent="0.3">
      <c r="A43" t="s">
        <v>30</v>
      </c>
      <c r="B43" s="1">
        <v>287</v>
      </c>
      <c r="C43" s="1">
        <v>318</v>
      </c>
      <c r="D43" s="1">
        <v>378</v>
      </c>
      <c r="E43" s="1"/>
      <c r="F43" s="1">
        <f t="shared" si="29"/>
        <v>983</v>
      </c>
      <c r="G43" s="2">
        <f t="shared" si="30"/>
        <v>0.12885043911390745</v>
      </c>
    </row>
    <row r="44" spans="1:7" x14ac:dyDescent="0.3">
      <c r="A44" t="s">
        <v>29</v>
      </c>
      <c r="B44" s="1">
        <v>9</v>
      </c>
      <c r="C44" s="1">
        <v>18</v>
      </c>
      <c r="D44" s="1">
        <v>12</v>
      </c>
      <c r="E44" s="1"/>
      <c r="F44" s="1">
        <f t="shared" si="29"/>
        <v>39</v>
      </c>
      <c r="G44" s="2">
        <f t="shared" si="30"/>
        <v>5.1120723554856466E-3</v>
      </c>
    </row>
    <row r="45" spans="1:7" x14ac:dyDescent="0.3">
      <c r="A45" s="52" t="s">
        <v>48</v>
      </c>
      <c r="B45" s="1">
        <v>115</v>
      </c>
      <c r="C45" s="1">
        <v>127</v>
      </c>
      <c r="D45" s="1">
        <v>138</v>
      </c>
      <c r="E45" s="1"/>
      <c r="F45" s="1">
        <f t="shared" si="29"/>
        <v>380</v>
      </c>
      <c r="G45" s="2">
        <f t="shared" si="30"/>
        <v>4.9809935771398611E-2</v>
      </c>
    </row>
    <row r="46" spans="1:7" x14ac:dyDescent="0.3">
      <c r="A46" s="11" t="s">
        <v>65</v>
      </c>
      <c r="B46" s="1">
        <v>1113</v>
      </c>
      <c r="C46" s="1">
        <v>1147</v>
      </c>
      <c r="D46" s="1">
        <v>1388</v>
      </c>
      <c r="E46" s="1"/>
      <c r="F46" s="1">
        <f t="shared" si="29"/>
        <v>3648</v>
      </c>
      <c r="G46" s="2">
        <f t="shared" si="30"/>
        <v>0.47817538340542665</v>
      </c>
    </row>
    <row r="47" spans="1:7" x14ac:dyDescent="0.3">
      <c r="A47" s="21" t="s">
        <v>5</v>
      </c>
      <c r="B47" s="22">
        <f>SUM(B41:B46)</f>
        <v>2403</v>
      </c>
      <c r="C47" s="22">
        <f t="shared" ref="C47" si="31">SUM(C41:C46)</f>
        <v>2389</v>
      </c>
      <c r="D47" s="22">
        <f t="shared" ref="D47" si="32">SUM(D41:D46)</f>
        <v>2837</v>
      </c>
      <c r="E47" s="22">
        <f t="shared" ref="E47" si="33">SUM(E41:E46)</f>
        <v>0</v>
      </c>
      <c r="F47" s="22">
        <f t="shared" ref="F47" si="34">SUM(F41:F46)</f>
        <v>7629</v>
      </c>
      <c r="G47" s="23">
        <f>SUBTOTAL(109,G41:G46)</f>
        <v>1</v>
      </c>
    </row>
    <row r="48" spans="1:7" ht="15" thickBot="1" x14ac:dyDescent="0.35">
      <c r="A48" s="116"/>
      <c r="B48" s="116"/>
      <c r="C48" s="116"/>
      <c r="D48" s="116"/>
      <c r="E48" s="116"/>
      <c r="F48" s="116"/>
      <c r="G48" s="116"/>
    </row>
    <row r="49" spans="1:7" ht="60" customHeight="1" thickBot="1" x14ac:dyDescent="0.35">
      <c r="A49" s="108" t="s">
        <v>122</v>
      </c>
      <c r="B49" s="109"/>
      <c r="C49" s="109"/>
      <c r="D49" s="109"/>
      <c r="E49" s="109"/>
      <c r="F49" s="109"/>
      <c r="G49" s="110"/>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opLeftCell="A106" workbookViewId="0">
      <selection activeCell="D15" sqref="D15"/>
    </sheetView>
  </sheetViews>
  <sheetFormatPr defaultColWidth="9.109375" defaultRowHeight="14.4" x14ac:dyDescent="0.3"/>
  <cols>
    <col min="1" max="2" width="3.6640625" style="35" bestFit="1" customWidth="1"/>
    <col min="3" max="3" width="27.88671875" style="35" bestFit="1" customWidth="1"/>
    <col min="4" max="4" width="16.33203125" style="35" customWidth="1"/>
    <col min="5" max="5" width="11.5546875" style="35" bestFit="1" customWidth="1"/>
    <col min="6" max="9" width="11" style="35" customWidth="1"/>
    <col min="10" max="10" width="8.44140625" style="35" customWidth="1"/>
    <col min="11" max="11" width="9.109375" style="35"/>
    <col min="12" max="12" width="13.109375" style="35" bestFit="1" customWidth="1"/>
    <col min="13" max="16384" width="9.109375" style="35"/>
  </cols>
  <sheetData>
    <row r="1" spans="2:12" ht="15.6" x14ac:dyDescent="0.3">
      <c r="C1" s="112" t="s">
        <v>34</v>
      </c>
      <c r="D1" s="112"/>
      <c r="E1" s="112"/>
      <c r="F1" s="112"/>
      <c r="G1" s="112"/>
      <c r="H1" s="112"/>
      <c r="I1" s="112"/>
    </row>
    <row r="2" spans="2:12" s="12" customFormat="1" ht="15.75" customHeight="1" x14ac:dyDescent="0.3">
      <c r="C2" s="129"/>
      <c r="D2" s="129"/>
      <c r="E2" s="129"/>
      <c r="F2" s="129"/>
      <c r="G2" s="129"/>
      <c r="H2" s="129"/>
      <c r="I2" s="129"/>
    </row>
    <row r="3" spans="2:12" s="38" customFormat="1" ht="15.75" customHeight="1" x14ac:dyDescent="0.3">
      <c r="C3" s="130" t="s">
        <v>121</v>
      </c>
      <c r="D3" s="128"/>
      <c r="E3" s="128"/>
      <c r="F3" s="128"/>
      <c r="G3" s="128"/>
      <c r="H3" s="128"/>
      <c r="I3" s="131"/>
    </row>
    <row r="4" spans="2:12" s="38" customFormat="1" ht="15.75" customHeight="1" x14ac:dyDescent="0.3">
      <c r="C4" s="132"/>
      <c r="D4" s="133"/>
      <c r="E4" s="133"/>
      <c r="F4" s="133"/>
      <c r="G4" s="133"/>
      <c r="H4" s="133"/>
      <c r="I4" s="134"/>
    </row>
    <row r="5" spans="2:12" s="38" customFormat="1" ht="15.75" customHeight="1" x14ac:dyDescent="0.3">
      <c r="C5" s="132"/>
      <c r="D5" s="133"/>
      <c r="E5" s="133"/>
      <c r="F5" s="133"/>
      <c r="G5" s="133"/>
      <c r="H5" s="133"/>
      <c r="I5" s="134"/>
      <c r="L5" s="65"/>
    </row>
    <row r="6" spans="2:12" s="38" customFormat="1" ht="15.75" customHeight="1" x14ac:dyDescent="0.3">
      <c r="C6" s="132"/>
      <c r="D6" s="133"/>
      <c r="E6" s="133"/>
      <c r="F6" s="133"/>
      <c r="G6" s="133"/>
      <c r="H6" s="133"/>
      <c r="I6" s="134"/>
    </row>
    <row r="7" spans="2:12" s="38" customFormat="1" ht="24.75" customHeight="1" x14ac:dyDescent="0.3">
      <c r="C7" s="135"/>
      <c r="D7" s="136"/>
      <c r="E7" s="136"/>
      <c r="F7" s="136"/>
      <c r="G7" s="136"/>
      <c r="H7" s="136"/>
      <c r="I7" s="137"/>
    </row>
    <row r="8" spans="2:12" s="54" customFormat="1" ht="15.75" customHeight="1" x14ac:dyDescent="0.3">
      <c r="C8" s="128"/>
      <c r="D8" s="128"/>
      <c r="E8" s="128"/>
      <c r="F8" s="128"/>
      <c r="G8" s="128"/>
      <c r="H8" s="128"/>
      <c r="I8" s="128"/>
    </row>
    <row r="9" spans="2:12" s="54" customFormat="1" ht="15.75" customHeight="1" x14ac:dyDescent="0.3">
      <c r="C9" s="60" t="s">
        <v>76</v>
      </c>
      <c r="D9" s="58" t="s">
        <v>1</v>
      </c>
      <c r="E9" s="58" t="s">
        <v>2</v>
      </c>
      <c r="F9" s="58" t="s">
        <v>3</v>
      </c>
      <c r="G9" s="58" t="s">
        <v>4</v>
      </c>
      <c r="H9" s="59" t="s">
        <v>5</v>
      </c>
      <c r="I9" s="59" t="s">
        <v>77</v>
      </c>
    </row>
    <row r="10" spans="2:12" s="54" customFormat="1" ht="15.75" customHeight="1" x14ac:dyDescent="0.3">
      <c r="C10" s="61" t="s">
        <v>73</v>
      </c>
      <c r="D10" s="57">
        <v>33173</v>
      </c>
      <c r="E10" s="57">
        <v>39943</v>
      </c>
      <c r="F10" s="57">
        <v>39531</v>
      </c>
      <c r="G10" s="57"/>
      <c r="H10" s="62">
        <f>SUM(Table9[[#This Row],[Q1]:[Q4]])</f>
        <v>112647</v>
      </c>
      <c r="I10" s="55"/>
    </row>
    <row r="11" spans="2:12" s="54" customFormat="1" ht="28.8" x14ac:dyDescent="0.3">
      <c r="C11" s="61" t="s">
        <v>74</v>
      </c>
      <c r="D11" s="57">
        <v>74</v>
      </c>
      <c r="E11" s="57">
        <v>94</v>
      </c>
      <c r="F11" s="57">
        <v>111</v>
      </c>
      <c r="G11" s="57"/>
      <c r="H11" s="62">
        <f>SUM(Table9[[#This Row],[Q1]:[Q4]])</f>
        <v>279</v>
      </c>
      <c r="I11" s="55"/>
    </row>
    <row r="12" spans="2:12" s="54" customFormat="1" ht="15.6" x14ac:dyDescent="0.3">
      <c r="C12" s="61" t="s">
        <v>75</v>
      </c>
      <c r="D12" s="63">
        <f>D11/D10</f>
        <v>2.2307298103879662E-3</v>
      </c>
      <c r="E12" s="63">
        <f t="shared" ref="E12:H12" si="0">E11/E10</f>
        <v>2.3533535287785096E-3</v>
      </c>
      <c r="F12" s="63">
        <f t="shared" si="0"/>
        <v>2.8079228959550732E-3</v>
      </c>
      <c r="G12" s="63" t="e">
        <f t="shared" si="0"/>
        <v>#DIV/0!</v>
      </c>
      <c r="H12" s="63">
        <f t="shared" si="0"/>
        <v>2.476763695437961E-3</v>
      </c>
      <c r="I12" s="62"/>
    </row>
    <row r="13" spans="2:12" s="38" customFormat="1" ht="38.25" customHeight="1" x14ac:dyDescent="0.3">
      <c r="C13" s="138" t="s">
        <v>111</v>
      </c>
      <c r="D13" s="139"/>
      <c r="E13" s="139"/>
      <c r="F13" s="139"/>
      <c r="G13" s="139"/>
      <c r="H13" s="139"/>
      <c r="I13" s="140"/>
      <c r="J13" s="91"/>
    </row>
    <row r="14" spans="2:12" s="90" customFormat="1" ht="15.6" x14ac:dyDescent="0.3">
      <c r="B14" s="93"/>
      <c r="C14" s="142"/>
      <c r="D14" s="143"/>
      <c r="E14" s="143"/>
      <c r="F14" s="143"/>
      <c r="G14" s="143"/>
      <c r="H14" s="143"/>
      <c r="I14" s="144"/>
      <c r="J14" s="92"/>
    </row>
    <row r="15" spans="2:12" x14ac:dyDescent="0.3">
      <c r="C15" s="35" t="s">
        <v>35</v>
      </c>
      <c r="D15" s="36" t="s">
        <v>1</v>
      </c>
      <c r="E15" s="36" t="s">
        <v>2</v>
      </c>
      <c r="F15" s="36" t="s">
        <v>3</v>
      </c>
      <c r="G15" s="36" t="s">
        <v>4</v>
      </c>
      <c r="H15" s="36" t="s">
        <v>5</v>
      </c>
      <c r="I15" s="36" t="s">
        <v>18</v>
      </c>
    </row>
    <row r="16" spans="2:12" ht="67.5" customHeight="1" x14ac:dyDescent="0.3">
      <c r="C16" s="17" t="s">
        <v>41</v>
      </c>
      <c r="D16" s="13">
        <v>51</v>
      </c>
      <c r="E16" s="13">
        <v>77</v>
      </c>
      <c r="F16" s="13">
        <v>79</v>
      </c>
      <c r="G16" s="13"/>
      <c r="H16" s="13">
        <f t="shared" ref="H16:H25" si="1">SUM(D16:G16)</f>
        <v>207</v>
      </c>
      <c r="I16" s="15">
        <f>Table15212732[[#This Row],[Total]]/$H$26</f>
        <v>0.56403269754768393</v>
      </c>
    </row>
    <row r="17" spans="3:9" s="7" customFormat="1" ht="65.25" customHeight="1" x14ac:dyDescent="0.3">
      <c r="C17" s="17" t="s">
        <v>119</v>
      </c>
      <c r="D17" s="16">
        <v>22</v>
      </c>
      <c r="E17" s="16">
        <v>19</v>
      </c>
      <c r="F17" s="16">
        <v>19</v>
      </c>
      <c r="G17" s="16"/>
      <c r="H17" s="13">
        <f t="shared" si="1"/>
        <v>60</v>
      </c>
      <c r="I17" s="15">
        <f>Table15212732[[#This Row],[Total]]/$H$26</f>
        <v>0.16348773841961853</v>
      </c>
    </row>
    <row r="18" spans="3:9" x14ac:dyDescent="0.3">
      <c r="C18" s="14" t="s">
        <v>36</v>
      </c>
      <c r="D18" s="13">
        <v>9</v>
      </c>
      <c r="E18" s="13">
        <v>10</v>
      </c>
      <c r="F18" s="13">
        <v>14</v>
      </c>
      <c r="G18" s="13"/>
      <c r="H18" s="13">
        <f t="shared" si="1"/>
        <v>33</v>
      </c>
      <c r="I18" s="15">
        <f>Table15212732[[#This Row],[Total]]/$H$26</f>
        <v>8.9918256130790186E-2</v>
      </c>
    </row>
    <row r="19" spans="3:9" s="7" customFormat="1" ht="79.5" customHeight="1" x14ac:dyDescent="0.3">
      <c r="C19" s="17" t="s">
        <v>42</v>
      </c>
      <c r="D19" s="16">
        <v>9</v>
      </c>
      <c r="E19" s="16">
        <v>9</v>
      </c>
      <c r="F19" s="16">
        <v>8</v>
      </c>
      <c r="G19" s="16"/>
      <c r="H19" s="13">
        <f t="shared" si="1"/>
        <v>26</v>
      </c>
      <c r="I19" s="15">
        <f>Table15212732[[#This Row],[Total]]/$H$26</f>
        <v>7.0844686648501368E-2</v>
      </c>
    </row>
    <row r="20" spans="3:9" ht="33" customHeight="1" x14ac:dyDescent="0.3">
      <c r="C20" s="17" t="s">
        <v>37</v>
      </c>
      <c r="D20" s="16">
        <v>3</v>
      </c>
      <c r="E20" s="16">
        <v>7</v>
      </c>
      <c r="F20" s="16">
        <v>20</v>
      </c>
      <c r="G20" s="16"/>
      <c r="H20" s="13">
        <f t="shared" si="1"/>
        <v>30</v>
      </c>
      <c r="I20" s="32">
        <f>Table15212732[[#This Row],[Total]]/$H$26</f>
        <v>8.1743869209809264E-2</v>
      </c>
    </row>
    <row r="21" spans="3:9" x14ac:dyDescent="0.3">
      <c r="C21" s="14" t="s">
        <v>38</v>
      </c>
      <c r="D21" s="13">
        <v>0</v>
      </c>
      <c r="E21" s="13">
        <v>0</v>
      </c>
      <c r="F21" s="13">
        <v>0</v>
      </c>
      <c r="G21" s="13"/>
      <c r="H21" s="13">
        <f t="shared" si="1"/>
        <v>0</v>
      </c>
      <c r="I21" s="15">
        <f>Table15212732[[#This Row],[Total]]/$H$26</f>
        <v>0</v>
      </c>
    </row>
    <row r="22" spans="3:9" s="52" customFormat="1" x14ac:dyDescent="0.3">
      <c r="C22" s="14" t="s">
        <v>80</v>
      </c>
      <c r="D22" s="102">
        <v>0</v>
      </c>
      <c r="E22" s="13">
        <v>3</v>
      </c>
      <c r="F22" s="103">
        <v>4</v>
      </c>
      <c r="G22" s="101"/>
      <c r="H22" s="13">
        <f t="shared" si="1"/>
        <v>7</v>
      </c>
      <c r="I22" s="69">
        <f>Table15212732[[#This Row],[Total]]/$H$26</f>
        <v>1.9073569482288829E-2</v>
      </c>
    </row>
    <row r="23" spans="3:9" s="7" customFormat="1" ht="28.8" x14ac:dyDescent="0.3">
      <c r="C23" s="17" t="s">
        <v>67</v>
      </c>
      <c r="D23" s="16">
        <v>1</v>
      </c>
      <c r="E23" s="16">
        <v>0</v>
      </c>
      <c r="F23" s="16">
        <v>0</v>
      </c>
      <c r="G23" s="16"/>
      <c r="H23" s="13">
        <f t="shared" si="1"/>
        <v>1</v>
      </c>
      <c r="I23" s="32">
        <f>Table15212732[[#This Row],[Total]]/$H$26</f>
        <v>2.7247956403269754E-3</v>
      </c>
    </row>
    <row r="24" spans="3:9" s="7" customFormat="1" ht="43.2" x14ac:dyDescent="0.3">
      <c r="C24" s="17" t="s">
        <v>72</v>
      </c>
      <c r="D24" s="13">
        <v>1</v>
      </c>
      <c r="E24" s="13">
        <v>0</v>
      </c>
      <c r="F24" s="13">
        <v>2</v>
      </c>
      <c r="G24" s="13"/>
      <c r="H24" s="13">
        <f t="shared" si="1"/>
        <v>3</v>
      </c>
      <c r="I24" s="56">
        <f>Table15212732[[#This Row],[Total]]/$H$26</f>
        <v>8.1743869209809257E-3</v>
      </c>
    </row>
    <row r="25" spans="3:9" x14ac:dyDescent="0.3">
      <c r="C25" s="17" t="s">
        <v>114</v>
      </c>
      <c r="D25" s="102">
        <v>0</v>
      </c>
      <c r="E25" s="102">
        <v>0</v>
      </c>
      <c r="F25" s="103">
        <v>0</v>
      </c>
      <c r="G25" s="101"/>
      <c r="H25" s="13">
        <f t="shared" si="1"/>
        <v>0</v>
      </c>
      <c r="I25" s="2">
        <f>Table15212732[[#This Row],[Total]]/$H$26</f>
        <v>0</v>
      </c>
    </row>
    <row r="26" spans="3:9" s="52" customFormat="1" x14ac:dyDescent="0.3">
      <c r="C26" s="21" t="s">
        <v>5</v>
      </c>
      <c r="D26" s="29">
        <f>SUBTOTAL(109,D16:D25)</f>
        <v>96</v>
      </c>
      <c r="E26" s="29">
        <f t="shared" ref="E26:H26" si="2">SUBTOTAL(109,E16:E25)</f>
        <v>125</v>
      </c>
      <c r="F26" s="29">
        <f t="shared" si="2"/>
        <v>146</v>
      </c>
      <c r="G26" s="29">
        <f t="shared" si="2"/>
        <v>0</v>
      </c>
      <c r="H26" s="29">
        <f t="shared" si="2"/>
        <v>367</v>
      </c>
      <c r="I26" s="30">
        <f>Table15212732[[#This Row],[Total]]/$H$26</f>
        <v>1</v>
      </c>
    </row>
    <row r="27" spans="3:9" ht="28.8" x14ac:dyDescent="0.3">
      <c r="C27" s="70" t="s">
        <v>66</v>
      </c>
      <c r="D27" s="71">
        <v>9</v>
      </c>
      <c r="E27" s="71">
        <v>21</v>
      </c>
      <c r="F27" s="71">
        <v>20</v>
      </c>
      <c r="G27" s="71"/>
      <c r="H27" s="71">
        <f t="shared" ref="H27" si="3">SUM(D27:G27)</f>
        <v>50</v>
      </c>
      <c r="I27" s="72"/>
    </row>
    <row r="28" spans="3:9" x14ac:dyDescent="0.3">
      <c r="C28" s="116"/>
      <c r="D28" s="116"/>
      <c r="E28" s="116"/>
      <c r="F28" s="116"/>
      <c r="G28" s="116"/>
      <c r="H28" s="116"/>
      <c r="I28" s="116"/>
    </row>
    <row r="29" spans="3:9" x14ac:dyDescent="0.3">
      <c r="C29" s="35" t="s">
        <v>45</v>
      </c>
      <c r="D29" s="36" t="s">
        <v>1</v>
      </c>
      <c r="E29" s="36" t="s">
        <v>2</v>
      </c>
      <c r="F29" s="36" t="s">
        <v>3</v>
      </c>
      <c r="G29" s="36" t="s">
        <v>4</v>
      </c>
      <c r="H29" s="36" t="s">
        <v>5</v>
      </c>
      <c r="I29" s="36" t="s">
        <v>18</v>
      </c>
    </row>
    <row r="30" spans="3:9" x14ac:dyDescent="0.3">
      <c r="C30" s="35" t="s">
        <v>19</v>
      </c>
      <c r="D30" s="102">
        <v>8</v>
      </c>
      <c r="E30" s="102">
        <v>6</v>
      </c>
      <c r="F30" s="103">
        <v>10</v>
      </c>
      <c r="G30" s="66"/>
      <c r="H30" s="36">
        <f>SUM(D30:G30)</f>
        <v>24</v>
      </c>
      <c r="I30" s="2">
        <f>H30/$H$38</f>
        <v>8.6021505376344093E-2</v>
      </c>
    </row>
    <row r="31" spans="3:9" x14ac:dyDescent="0.3">
      <c r="C31" s="52" t="s">
        <v>112</v>
      </c>
      <c r="D31" s="102">
        <v>17</v>
      </c>
      <c r="E31" s="102">
        <v>12</v>
      </c>
      <c r="F31" s="103">
        <v>13</v>
      </c>
      <c r="G31" s="66"/>
      <c r="H31" s="97">
        <f t="shared" ref="H31:H37" si="4">SUM(D31:G31)</f>
        <v>42</v>
      </c>
      <c r="I31" s="2">
        <f t="shared" ref="I31:I37" si="5">H31/$H$38</f>
        <v>0.15053763440860216</v>
      </c>
    </row>
    <row r="32" spans="3:9" x14ac:dyDescent="0.3">
      <c r="C32" s="35" t="s">
        <v>20</v>
      </c>
      <c r="D32" s="102">
        <v>7</v>
      </c>
      <c r="E32" s="102">
        <v>10</v>
      </c>
      <c r="F32" s="103">
        <v>7</v>
      </c>
      <c r="G32" s="66"/>
      <c r="H32" s="97">
        <f t="shared" si="4"/>
        <v>24</v>
      </c>
      <c r="I32" s="2">
        <f t="shared" si="5"/>
        <v>8.6021505376344093E-2</v>
      </c>
    </row>
    <row r="33" spans="1:9" x14ac:dyDescent="0.3">
      <c r="C33" s="35" t="s">
        <v>21</v>
      </c>
      <c r="D33" s="102">
        <v>19</v>
      </c>
      <c r="E33" s="102">
        <v>30</v>
      </c>
      <c r="F33" s="103">
        <v>39</v>
      </c>
      <c r="G33" s="66"/>
      <c r="H33" s="97">
        <f t="shared" si="4"/>
        <v>88</v>
      </c>
      <c r="I33" s="2">
        <f t="shared" si="5"/>
        <v>0.31541218637992829</v>
      </c>
    </row>
    <row r="34" spans="1:9" x14ac:dyDescent="0.3">
      <c r="C34" s="35" t="s">
        <v>22</v>
      </c>
      <c r="D34" s="102">
        <v>6</v>
      </c>
      <c r="E34" s="102">
        <v>14</v>
      </c>
      <c r="F34" s="103">
        <v>21</v>
      </c>
      <c r="G34" s="66"/>
      <c r="H34" s="97">
        <f t="shared" si="4"/>
        <v>41</v>
      </c>
      <c r="I34" s="2">
        <f t="shared" si="5"/>
        <v>0.14695340501792115</v>
      </c>
    </row>
    <row r="35" spans="1:9" s="52" customFormat="1" x14ac:dyDescent="0.3">
      <c r="C35" s="35" t="s">
        <v>23</v>
      </c>
      <c r="D35" s="102">
        <v>16</v>
      </c>
      <c r="E35" s="102">
        <v>20</v>
      </c>
      <c r="F35" s="103">
        <v>20</v>
      </c>
      <c r="G35" s="66"/>
      <c r="H35" s="97">
        <f t="shared" si="4"/>
        <v>56</v>
      </c>
      <c r="I35" s="2">
        <f t="shared" si="5"/>
        <v>0.20071684587813621</v>
      </c>
    </row>
    <row r="36" spans="1:9" x14ac:dyDescent="0.3">
      <c r="C36" s="35" t="s">
        <v>113</v>
      </c>
      <c r="D36" s="102">
        <v>0</v>
      </c>
      <c r="E36" s="102">
        <v>0</v>
      </c>
      <c r="F36" s="103">
        <v>0</v>
      </c>
      <c r="G36" s="66"/>
      <c r="H36" s="97">
        <f t="shared" si="4"/>
        <v>0</v>
      </c>
      <c r="I36" s="2">
        <f t="shared" si="5"/>
        <v>0</v>
      </c>
    </row>
    <row r="37" spans="1:9" x14ac:dyDescent="0.3">
      <c r="A37" s="52"/>
      <c r="B37" s="52"/>
      <c r="C37" s="52" t="s">
        <v>78</v>
      </c>
      <c r="D37" s="102">
        <v>1</v>
      </c>
      <c r="E37" s="102">
        <v>2</v>
      </c>
      <c r="F37" s="103">
        <v>1</v>
      </c>
      <c r="G37" s="66"/>
      <c r="H37" s="97">
        <f t="shared" si="4"/>
        <v>4</v>
      </c>
      <c r="I37" s="2">
        <f t="shared" si="5"/>
        <v>1.4336917562724014E-2</v>
      </c>
    </row>
    <row r="38" spans="1:9" ht="15" customHeight="1" x14ac:dyDescent="0.3">
      <c r="A38" s="52"/>
      <c r="B38" s="52"/>
      <c r="C38" s="21" t="s">
        <v>5</v>
      </c>
      <c r="D38" s="22">
        <f>SUM(D30:D37)</f>
        <v>74</v>
      </c>
      <c r="E38" s="22">
        <f>SUM(E30:E37)</f>
        <v>94</v>
      </c>
      <c r="F38" s="22">
        <f>SUM(F30:F37)</f>
        <v>111</v>
      </c>
      <c r="G38" s="67">
        <f>SUM(G30:G37)</f>
        <v>0</v>
      </c>
      <c r="H38" s="67">
        <f>SUM(H30:H37)</f>
        <v>279</v>
      </c>
      <c r="I38" s="23">
        <f>SUBTOTAL(109,I29:I37)</f>
        <v>1</v>
      </c>
    </row>
    <row r="39" spans="1:9" s="52" customFormat="1" ht="15" customHeight="1" x14ac:dyDescent="0.3">
      <c r="C39" s="141"/>
      <c r="D39" s="141"/>
      <c r="E39" s="141"/>
      <c r="F39" s="141"/>
      <c r="G39" s="141"/>
      <c r="H39" s="141"/>
      <c r="I39" s="141"/>
    </row>
    <row r="40" spans="1:9" x14ac:dyDescent="0.3">
      <c r="A40" s="52"/>
      <c r="B40" s="52"/>
      <c r="C40" s="85" t="s">
        <v>110</v>
      </c>
      <c r="D40" s="87" t="s">
        <v>1</v>
      </c>
      <c r="E40" s="87" t="s">
        <v>2</v>
      </c>
      <c r="F40" s="87" t="s">
        <v>3</v>
      </c>
      <c r="G40" s="87" t="s">
        <v>4</v>
      </c>
      <c r="H40" s="87" t="s">
        <v>5</v>
      </c>
      <c r="I40" s="87" t="s">
        <v>18</v>
      </c>
    </row>
    <row r="41" spans="1:9" ht="15" customHeight="1" x14ac:dyDescent="0.3">
      <c r="A41" s="52"/>
      <c r="B41" s="52"/>
      <c r="C41" s="85" t="s">
        <v>115</v>
      </c>
      <c r="D41" s="86">
        <v>16</v>
      </c>
      <c r="E41" s="86">
        <v>15</v>
      </c>
      <c r="F41" s="86">
        <v>18</v>
      </c>
      <c r="G41" s="88"/>
      <c r="H41" s="88">
        <f>SUM(Table2[[#This Row],[Q1]:[Q4]])</f>
        <v>49</v>
      </c>
      <c r="I41" s="89">
        <f>Table2[[#This Row],[Total]]/H44</f>
        <v>0.17562724014336917</v>
      </c>
    </row>
    <row r="42" spans="1:9" x14ac:dyDescent="0.3">
      <c r="C42" s="85" t="s">
        <v>124</v>
      </c>
      <c r="D42" s="86">
        <v>31</v>
      </c>
      <c r="E42" s="86">
        <v>36</v>
      </c>
      <c r="F42" s="86">
        <v>37</v>
      </c>
      <c r="G42" s="88"/>
      <c r="H42" s="88">
        <f>SUM(Table2[[#This Row],[Q1]:[Q4]])</f>
        <v>104</v>
      </c>
      <c r="I42" s="89">
        <f>Table2[[#This Row],[Total]]/H44</f>
        <v>0.37275985663082439</v>
      </c>
    </row>
    <row r="43" spans="1:9" s="52" customFormat="1" x14ac:dyDescent="0.3">
      <c r="C43" s="85" t="s">
        <v>125</v>
      </c>
      <c r="D43" s="86">
        <v>27</v>
      </c>
      <c r="E43" s="86">
        <v>43</v>
      </c>
      <c r="F43" s="86">
        <v>56</v>
      </c>
      <c r="G43" s="88"/>
      <c r="H43" s="88">
        <f>SUM(Table2[[#This Row],[Q1]:[Q4]])</f>
        <v>126</v>
      </c>
      <c r="I43" s="89">
        <f>Table2[[#This Row],[Total]]/H44</f>
        <v>0.45161290322580644</v>
      </c>
    </row>
    <row r="44" spans="1:9" x14ac:dyDescent="0.3">
      <c r="C44" s="85" t="s">
        <v>5</v>
      </c>
      <c r="D44" s="86">
        <f>SUBTOTAL(109,D41:D43)</f>
        <v>74</v>
      </c>
      <c r="E44" s="86">
        <f>SUBTOTAL(109,E41:E43)</f>
        <v>94</v>
      </c>
      <c r="F44" s="86">
        <v>111</v>
      </c>
      <c r="G44" s="86"/>
      <c r="H44" s="86">
        <f t="shared" ref="H44" si="6">SUBTOTAL(109,H41:H43)</f>
        <v>279</v>
      </c>
      <c r="I44" s="89">
        <f>Table2[[#This Row],[Total]]/Table2[[#This Row],[Total]]</f>
        <v>1</v>
      </c>
    </row>
    <row r="45" spans="1:9" ht="64.5" customHeight="1" x14ac:dyDescent="0.3">
      <c r="C45" s="125" t="s">
        <v>117</v>
      </c>
      <c r="D45" s="126"/>
      <c r="E45" s="126"/>
      <c r="F45" s="126"/>
      <c r="G45" s="126"/>
      <c r="H45" s="126"/>
      <c r="I45" s="127"/>
    </row>
    <row r="46" spans="1:9" ht="18" customHeight="1" x14ac:dyDescent="0.3">
      <c r="C46" s="145"/>
      <c r="D46" s="145"/>
      <c r="E46" s="145"/>
      <c r="F46" s="145"/>
      <c r="G46" s="145"/>
      <c r="H46" s="145"/>
      <c r="I46" s="145"/>
    </row>
    <row r="47" spans="1:9" x14ac:dyDescent="0.3">
      <c r="C47" s="146"/>
      <c r="D47" s="146"/>
      <c r="E47" s="146"/>
      <c r="F47" s="146"/>
      <c r="G47" s="146"/>
      <c r="H47" s="146"/>
      <c r="I47" s="146"/>
    </row>
    <row r="48" spans="1:9" x14ac:dyDescent="0.3">
      <c r="C48" s="35" t="s">
        <v>43</v>
      </c>
      <c r="D48" s="36" t="s">
        <v>1</v>
      </c>
      <c r="E48" s="36" t="s">
        <v>2</v>
      </c>
      <c r="F48" s="36" t="s">
        <v>3</v>
      </c>
      <c r="G48" s="36" t="s">
        <v>4</v>
      </c>
      <c r="H48" s="36" t="s">
        <v>5</v>
      </c>
      <c r="I48" s="36" t="s">
        <v>18</v>
      </c>
    </row>
    <row r="49" spans="1:9" s="52" customFormat="1" x14ac:dyDescent="0.3">
      <c r="A49" s="35"/>
      <c r="B49" s="35"/>
      <c r="C49" s="35" t="s">
        <v>24</v>
      </c>
      <c r="D49" s="102">
        <v>82</v>
      </c>
      <c r="E49" s="102">
        <v>99</v>
      </c>
      <c r="F49" s="101">
        <v>116</v>
      </c>
      <c r="G49" s="101"/>
      <c r="H49" s="36">
        <f>SUM(D49:G49)</f>
        <v>297</v>
      </c>
      <c r="I49" s="2">
        <f>H49/$H$51</f>
        <v>0.90825688073394495</v>
      </c>
    </row>
    <row r="50" spans="1:9" x14ac:dyDescent="0.3">
      <c r="C50" s="35" t="s">
        <v>25</v>
      </c>
      <c r="D50" s="102">
        <v>6</v>
      </c>
      <c r="E50" s="102">
        <v>10</v>
      </c>
      <c r="F50" s="101">
        <v>14</v>
      </c>
      <c r="G50" s="101"/>
      <c r="H50" s="36">
        <f t="shared" ref="H50" si="7">SUM(D50:G50)</f>
        <v>30</v>
      </c>
      <c r="I50" s="2">
        <f>H50/$H$51</f>
        <v>9.1743119266055051E-2</v>
      </c>
    </row>
    <row r="51" spans="1:9" x14ac:dyDescent="0.3">
      <c r="C51" s="21" t="s">
        <v>5</v>
      </c>
      <c r="D51" s="22">
        <f>SUM(D49:D50)</f>
        <v>88</v>
      </c>
      <c r="E51" s="22">
        <f>SUM(E49:E50)</f>
        <v>109</v>
      </c>
      <c r="F51" s="22">
        <f>SUM(F49:F50)</f>
        <v>130</v>
      </c>
      <c r="G51" s="22">
        <f>SUM(G49:G50)</f>
        <v>0</v>
      </c>
      <c r="H51" s="22">
        <f>SUM(H49:H50)</f>
        <v>327</v>
      </c>
      <c r="I51" s="23">
        <f>H51/$H$51</f>
        <v>1</v>
      </c>
    </row>
    <row r="52" spans="1:9" x14ac:dyDescent="0.3">
      <c r="C52" s="116"/>
      <c r="D52" s="116"/>
      <c r="E52" s="116"/>
      <c r="F52" s="116"/>
      <c r="G52" s="116"/>
      <c r="H52" s="116"/>
      <c r="I52" s="116"/>
    </row>
    <row r="53" spans="1:9" x14ac:dyDescent="0.3">
      <c r="C53" s="147" t="s">
        <v>118</v>
      </c>
      <c r="D53" s="145"/>
      <c r="E53" s="145"/>
      <c r="F53" s="145"/>
      <c r="G53" s="145"/>
      <c r="H53" s="145"/>
      <c r="I53" s="148"/>
    </row>
    <row r="54" spans="1:9" ht="12" customHeight="1" x14ac:dyDescent="0.3">
      <c r="C54" s="149"/>
      <c r="D54" s="150"/>
      <c r="E54" s="150"/>
      <c r="F54" s="150"/>
      <c r="G54" s="150"/>
      <c r="H54" s="150"/>
      <c r="I54" s="151"/>
    </row>
    <row r="55" spans="1:9" x14ac:dyDescent="0.3">
      <c r="A55" s="52"/>
      <c r="B55" s="52"/>
      <c r="C55" s="149"/>
      <c r="D55" s="150"/>
      <c r="E55" s="150"/>
      <c r="F55" s="150"/>
      <c r="G55" s="150"/>
      <c r="H55" s="150"/>
      <c r="I55" s="151"/>
    </row>
    <row r="56" spans="1:9" x14ac:dyDescent="0.3">
      <c r="C56" s="152"/>
      <c r="D56" s="153"/>
      <c r="E56" s="153"/>
      <c r="F56" s="153"/>
      <c r="G56" s="153"/>
      <c r="H56" s="153"/>
      <c r="I56" s="154"/>
    </row>
    <row r="57" spans="1:9" x14ac:dyDescent="0.3">
      <c r="C57" s="156"/>
      <c r="D57" s="156"/>
      <c r="E57" s="156"/>
      <c r="F57" s="156"/>
      <c r="G57" s="156"/>
      <c r="H57" s="156"/>
      <c r="I57" s="156"/>
    </row>
    <row r="58" spans="1:9" x14ac:dyDescent="0.3">
      <c r="C58" s="35" t="s">
        <v>44</v>
      </c>
      <c r="D58" s="36" t="s">
        <v>1</v>
      </c>
      <c r="E58" s="36" t="s">
        <v>2</v>
      </c>
      <c r="F58" s="36" t="s">
        <v>3</v>
      </c>
      <c r="G58" s="36" t="s">
        <v>4</v>
      </c>
      <c r="H58" s="36" t="s">
        <v>5</v>
      </c>
      <c r="I58" s="36" t="s">
        <v>18</v>
      </c>
    </row>
    <row r="59" spans="1:9" x14ac:dyDescent="0.3">
      <c r="C59" s="35" t="s">
        <v>27</v>
      </c>
      <c r="D59" s="102">
        <v>2</v>
      </c>
      <c r="E59" s="102">
        <v>2</v>
      </c>
      <c r="F59" s="103">
        <v>1</v>
      </c>
      <c r="G59" s="101"/>
      <c r="H59" s="36">
        <f>SUM(D59:G59)</f>
        <v>5</v>
      </c>
      <c r="I59" s="2">
        <f>H59/$H$65</f>
        <v>1.5290519877675841E-2</v>
      </c>
    </row>
    <row r="60" spans="1:9" x14ac:dyDescent="0.3">
      <c r="C60" s="35" t="s">
        <v>28</v>
      </c>
      <c r="D60" s="102">
        <v>5</v>
      </c>
      <c r="E60" s="102">
        <v>9</v>
      </c>
      <c r="F60" s="103">
        <v>10</v>
      </c>
      <c r="G60" s="101"/>
      <c r="H60" s="36">
        <f t="shared" ref="H60:H64" si="8">SUM(D60:G60)</f>
        <v>24</v>
      </c>
      <c r="I60" s="2">
        <f t="shared" ref="I60:I64" si="9">H60/$H$65</f>
        <v>7.3394495412844041E-2</v>
      </c>
    </row>
    <row r="61" spans="1:9" x14ac:dyDescent="0.3">
      <c r="C61" s="35" t="s">
        <v>30</v>
      </c>
      <c r="D61" s="102">
        <v>8</v>
      </c>
      <c r="E61" s="102">
        <v>6</v>
      </c>
      <c r="F61" s="103">
        <v>21</v>
      </c>
      <c r="G61" s="101"/>
      <c r="H61" s="36">
        <f t="shared" si="8"/>
        <v>35</v>
      </c>
      <c r="I61" s="2">
        <f t="shared" si="9"/>
        <v>0.10703363914373089</v>
      </c>
    </row>
    <row r="62" spans="1:9" x14ac:dyDescent="0.3">
      <c r="C62" s="35" t="s">
        <v>29</v>
      </c>
      <c r="D62" s="102">
        <v>1</v>
      </c>
      <c r="E62" s="102">
        <v>0</v>
      </c>
      <c r="F62" s="103">
        <v>0</v>
      </c>
      <c r="G62" s="101"/>
      <c r="H62" s="36">
        <f t="shared" si="8"/>
        <v>1</v>
      </c>
      <c r="I62" s="2">
        <f t="shared" si="9"/>
        <v>3.0581039755351682E-3</v>
      </c>
    </row>
    <row r="63" spans="1:9" x14ac:dyDescent="0.3">
      <c r="C63" s="52" t="s">
        <v>48</v>
      </c>
      <c r="D63" s="102">
        <v>0</v>
      </c>
      <c r="E63" s="102">
        <v>2</v>
      </c>
      <c r="F63" s="103">
        <v>1</v>
      </c>
      <c r="G63" s="101"/>
      <c r="H63" s="36">
        <f t="shared" si="8"/>
        <v>3</v>
      </c>
      <c r="I63" s="2">
        <f t="shared" si="9"/>
        <v>9.1743119266055051E-3</v>
      </c>
    </row>
    <row r="64" spans="1:9" x14ac:dyDescent="0.3">
      <c r="C64" s="35" t="s">
        <v>65</v>
      </c>
      <c r="D64" s="102">
        <v>72</v>
      </c>
      <c r="E64" s="102">
        <v>90</v>
      </c>
      <c r="F64" s="103">
        <v>97</v>
      </c>
      <c r="G64" s="101"/>
      <c r="H64" s="36">
        <f t="shared" si="8"/>
        <v>259</v>
      </c>
      <c r="I64" s="2">
        <f t="shared" si="9"/>
        <v>0.79204892966360851</v>
      </c>
    </row>
    <row r="65" spans="1:10" x14ac:dyDescent="0.3">
      <c r="C65" s="21" t="s">
        <v>5</v>
      </c>
      <c r="D65" s="22">
        <f>SUBTOTAL(109,D59:D64)</f>
        <v>88</v>
      </c>
      <c r="E65" s="22">
        <f t="shared" ref="E65:G65" si="10">SUBTOTAL(109,E59:E64)</f>
        <v>109</v>
      </c>
      <c r="F65" s="22">
        <f t="shared" si="10"/>
        <v>130</v>
      </c>
      <c r="G65" s="22">
        <f t="shared" si="10"/>
        <v>0</v>
      </c>
      <c r="H65" s="22">
        <f>SUBTOTAL(109,H59:H64)</f>
        <v>327</v>
      </c>
      <c r="I65" s="23">
        <f>H65/$H$65</f>
        <v>1</v>
      </c>
    </row>
    <row r="66" spans="1:10" x14ac:dyDescent="0.3">
      <c r="C66" s="155"/>
      <c r="D66" s="155"/>
      <c r="E66" s="155"/>
      <c r="F66" s="155"/>
      <c r="G66" s="155"/>
      <c r="H66" s="155"/>
      <c r="I66" s="155"/>
    </row>
    <row r="67" spans="1:10" x14ac:dyDescent="0.3">
      <c r="C67" s="35" t="s">
        <v>39</v>
      </c>
      <c r="D67" s="36" t="s">
        <v>1</v>
      </c>
      <c r="E67" s="36" t="s">
        <v>2</v>
      </c>
      <c r="F67" s="36" t="s">
        <v>3</v>
      </c>
      <c r="G67" s="36" t="s">
        <v>4</v>
      </c>
      <c r="H67" s="36" t="s">
        <v>5</v>
      </c>
      <c r="I67" s="36" t="s">
        <v>18</v>
      </c>
    </row>
    <row r="68" spans="1:10" x14ac:dyDescent="0.3">
      <c r="C68" s="35" t="s">
        <v>24</v>
      </c>
      <c r="D68" s="102">
        <v>60</v>
      </c>
      <c r="E68" s="102">
        <v>66</v>
      </c>
      <c r="F68" s="101">
        <v>83</v>
      </c>
      <c r="G68" s="101"/>
      <c r="H68" s="36">
        <f>SUM(D68:G68)</f>
        <v>209</v>
      </c>
      <c r="I68" s="2">
        <f t="shared" ref="I68:I71" si="11">H68/$H$71</f>
        <v>0.74910394265232971</v>
      </c>
    </row>
    <row r="69" spans="1:10" x14ac:dyDescent="0.3">
      <c r="C69" s="35" t="s">
        <v>25</v>
      </c>
      <c r="D69" s="102">
        <v>14</v>
      </c>
      <c r="E69" s="102">
        <v>28</v>
      </c>
      <c r="F69" s="101">
        <v>28</v>
      </c>
      <c r="G69" s="101"/>
      <c r="H69" s="36">
        <f t="shared" ref="H69:H70" si="12">SUM(D69:G69)</f>
        <v>70</v>
      </c>
      <c r="I69" s="2">
        <f t="shared" si="11"/>
        <v>0.25089605734767023</v>
      </c>
    </row>
    <row r="70" spans="1:10" x14ac:dyDescent="0.3">
      <c r="C70" s="35" t="s">
        <v>26</v>
      </c>
      <c r="D70" s="102">
        <v>0</v>
      </c>
      <c r="E70" s="102">
        <v>0</v>
      </c>
      <c r="F70" s="101">
        <v>0</v>
      </c>
      <c r="G70" s="101"/>
      <c r="H70" s="36">
        <f t="shared" si="12"/>
        <v>0</v>
      </c>
      <c r="I70" s="2">
        <f t="shared" si="11"/>
        <v>0</v>
      </c>
    </row>
    <row r="71" spans="1:10" x14ac:dyDescent="0.3">
      <c r="C71" s="21" t="s">
        <v>5</v>
      </c>
      <c r="D71" s="22">
        <f>SUM(D68:D70)</f>
        <v>74</v>
      </c>
      <c r="E71" s="22">
        <f t="shared" ref="E71:H71" si="13">SUM(E68:E70)</f>
        <v>94</v>
      </c>
      <c r="F71" s="22">
        <f t="shared" si="13"/>
        <v>111</v>
      </c>
      <c r="G71" s="22">
        <f t="shared" si="13"/>
        <v>0</v>
      </c>
      <c r="H71" s="22">
        <f t="shared" si="13"/>
        <v>279</v>
      </c>
      <c r="I71" s="23">
        <f t="shared" si="11"/>
        <v>1</v>
      </c>
    </row>
    <row r="72" spans="1:10" s="52" customFormat="1" x14ac:dyDescent="0.3">
      <c r="A72" s="35"/>
      <c r="B72" s="35"/>
      <c r="C72" s="116"/>
      <c r="D72" s="116"/>
      <c r="E72" s="116"/>
      <c r="F72" s="116"/>
      <c r="G72" s="116"/>
      <c r="H72" s="116"/>
      <c r="I72" s="116"/>
    </row>
    <row r="73" spans="1:10" x14ac:dyDescent="0.3">
      <c r="C73" s="35" t="s">
        <v>40</v>
      </c>
      <c r="D73" s="36" t="s">
        <v>1</v>
      </c>
      <c r="E73" s="36" t="s">
        <v>2</v>
      </c>
      <c r="F73" s="36" t="s">
        <v>3</v>
      </c>
      <c r="G73" s="36" t="s">
        <v>4</v>
      </c>
      <c r="H73" s="36" t="s">
        <v>5</v>
      </c>
      <c r="I73" s="36" t="s">
        <v>18</v>
      </c>
    </row>
    <row r="74" spans="1:10" x14ac:dyDescent="0.3">
      <c r="C74" s="35" t="s">
        <v>27</v>
      </c>
      <c r="D74" s="102">
        <v>0</v>
      </c>
      <c r="E74" s="102">
        <v>0</v>
      </c>
      <c r="F74" s="103">
        <v>1</v>
      </c>
      <c r="G74" s="66"/>
      <c r="H74" s="36">
        <f>SUM(Table1420243035[[#This Row],[Q1]:[Q4]])</f>
        <v>1</v>
      </c>
      <c r="I74" s="2">
        <f t="shared" ref="I74:I81" si="14">H74/$H$81</f>
        <v>3.5842293906810036E-3</v>
      </c>
    </row>
    <row r="75" spans="1:10" x14ac:dyDescent="0.3">
      <c r="C75" s="35" t="s">
        <v>28</v>
      </c>
      <c r="D75" s="102">
        <v>38</v>
      </c>
      <c r="E75" s="102">
        <v>55</v>
      </c>
      <c r="F75" s="103">
        <v>67</v>
      </c>
      <c r="G75" s="66"/>
      <c r="H75" s="68">
        <f>SUM(Table1420243035[[#This Row],[Q1]:[Q4]])</f>
        <v>160</v>
      </c>
      <c r="I75" s="2">
        <f t="shared" si="14"/>
        <v>0.57347670250896055</v>
      </c>
    </row>
    <row r="76" spans="1:10" x14ac:dyDescent="0.3">
      <c r="C76" s="35" t="s">
        <v>30</v>
      </c>
      <c r="D76" s="102">
        <v>2</v>
      </c>
      <c r="E76" s="102">
        <v>8</v>
      </c>
      <c r="F76" s="103">
        <v>5</v>
      </c>
      <c r="G76" s="66"/>
      <c r="H76" s="68">
        <f>SUM(Table1420243035[[#This Row],[Q1]:[Q4]])</f>
        <v>15</v>
      </c>
      <c r="I76" s="2">
        <f t="shared" si="14"/>
        <v>5.3763440860215055E-2</v>
      </c>
    </row>
    <row r="77" spans="1:10" x14ac:dyDescent="0.3">
      <c r="C77" s="35" t="s">
        <v>29</v>
      </c>
      <c r="D77" s="102">
        <v>0</v>
      </c>
      <c r="E77" s="102">
        <v>0</v>
      </c>
      <c r="F77" s="103">
        <v>0</v>
      </c>
      <c r="G77" s="66"/>
      <c r="H77" s="68">
        <f>SUM(Table1420243035[[#This Row],[Q1]:[Q4]])</f>
        <v>0</v>
      </c>
      <c r="I77" s="2">
        <f t="shared" si="14"/>
        <v>0</v>
      </c>
    </row>
    <row r="78" spans="1:10" x14ac:dyDescent="0.3">
      <c r="A78" s="52"/>
      <c r="B78" s="52"/>
      <c r="C78" s="52" t="s">
        <v>48</v>
      </c>
      <c r="D78" s="102">
        <v>0</v>
      </c>
      <c r="E78" s="102">
        <v>1</v>
      </c>
      <c r="F78" s="103">
        <v>1</v>
      </c>
      <c r="G78" s="66"/>
      <c r="H78" s="68">
        <f>SUM(Table1420243035[[#This Row],[Q1]:[Q4]])</f>
        <v>2</v>
      </c>
      <c r="I78" s="2">
        <f t="shared" si="14"/>
        <v>7.1684587813620072E-3</v>
      </c>
    </row>
    <row r="79" spans="1:10" x14ac:dyDescent="0.3">
      <c r="C79" s="35" t="s">
        <v>65</v>
      </c>
      <c r="D79" s="102">
        <v>34</v>
      </c>
      <c r="E79" s="102">
        <v>30</v>
      </c>
      <c r="F79" s="103">
        <v>37</v>
      </c>
      <c r="G79" s="66"/>
      <c r="H79" s="68">
        <f>SUM(Table1420243035[[#This Row],[Q1]:[Q4]])</f>
        <v>101</v>
      </c>
      <c r="I79" s="39">
        <f t="shared" si="14"/>
        <v>0.36200716845878134</v>
      </c>
    </row>
    <row r="80" spans="1:10" ht="15" customHeight="1" x14ac:dyDescent="0.3">
      <c r="C80" s="52" t="s">
        <v>26</v>
      </c>
      <c r="D80" s="102">
        <v>0</v>
      </c>
      <c r="E80" s="102">
        <v>0</v>
      </c>
      <c r="F80" s="103">
        <v>0</v>
      </c>
      <c r="G80" s="66"/>
      <c r="H80" s="68">
        <f>SUM(Table1420243035[[#This Row],[Q1]:[Q4]])</f>
        <v>0</v>
      </c>
      <c r="I80" s="2">
        <f>H80/$H$81</f>
        <v>0</v>
      </c>
      <c r="J80" s="34"/>
    </row>
    <row r="81" spans="1:10" ht="15" customHeight="1" x14ac:dyDescent="0.3">
      <c r="C81" s="21" t="s">
        <v>5</v>
      </c>
      <c r="D81" s="22">
        <f>SUM(D74:D80)</f>
        <v>74</v>
      </c>
      <c r="E81" s="22">
        <f>SUM(E74:E80)</f>
        <v>94</v>
      </c>
      <c r="F81" s="22">
        <f>SUM(F74:F80)</f>
        <v>111</v>
      </c>
      <c r="G81" s="67">
        <f t="shared" ref="G81" si="15">SUM(G74:G80)</f>
        <v>0</v>
      </c>
      <c r="H81" s="22">
        <f>SUM(H74:H80)</f>
        <v>279</v>
      </c>
      <c r="I81" s="23">
        <f t="shared" si="14"/>
        <v>1</v>
      </c>
      <c r="J81" s="34"/>
    </row>
    <row r="82" spans="1:10" x14ac:dyDescent="0.3">
      <c r="C82" s="116"/>
      <c r="D82" s="116"/>
      <c r="E82" s="116"/>
      <c r="F82" s="116"/>
      <c r="G82" s="116"/>
      <c r="H82" s="116"/>
      <c r="I82" s="116"/>
      <c r="J82" s="34"/>
    </row>
    <row r="83" spans="1:10" x14ac:dyDescent="0.3">
      <c r="C83" s="31" t="s">
        <v>47</v>
      </c>
      <c r="D83" s="25" t="s">
        <v>1</v>
      </c>
      <c r="E83" s="25" t="s">
        <v>2</v>
      </c>
      <c r="F83" s="25" t="s">
        <v>3</v>
      </c>
      <c r="G83" s="25" t="s">
        <v>4</v>
      </c>
      <c r="H83" s="25" t="s">
        <v>5</v>
      </c>
      <c r="I83" s="25" t="s">
        <v>18</v>
      </c>
      <c r="J83" s="33"/>
    </row>
    <row r="84" spans="1:10" ht="15" customHeight="1" x14ac:dyDescent="0.3">
      <c r="C84" s="40" t="s">
        <v>51</v>
      </c>
      <c r="D84" s="41">
        <v>18</v>
      </c>
      <c r="E84" s="41">
        <v>26</v>
      </c>
      <c r="F84" s="41">
        <v>30</v>
      </c>
      <c r="G84" s="41"/>
      <c r="H84" s="41">
        <f>SUM(D84:G84)</f>
        <v>74</v>
      </c>
      <c r="I84" s="42">
        <f>H84/$H$88</f>
        <v>0.33944954128440369</v>
      </c>
    </row>
    <row r="85" spans="1:10" x14ac:dyDescent="0.3">
      <c r="C85" s="43" t="s">
        <v>52</v>
      </c>
      <c r="D85" s="44">
        <v>12</v>
      </c>
      <c r="E85" s="44">
        <v>13</v>
      </c>
      <c r="F85" s="44">
        <v>19</v>
      </c>
      <c r="G85" s="44"/>
      <c r="H85" s="44">
        <f t="shared" ref="H85:H88" si="16">SUM(D85:G85)</f>
        <v>44</v>
      </c>
      <c r="I85" s="45">
        <f>H85/$H$88</f>
        <v>0.20183486238532111</v>
      </c>
    </row>
    <row r="86" spans="1:10" x14ac:dyDescent="0.3">
      <c r="C86" s="40" t="s">
        <v>53</v>
      </c>
      <c r="D86" s="41">
        <v>13</v>
      </c>
      <c r="E86" s="41">
        <v>19</v>
      </c>
      <c r="F86" s="41">
        <v>19</v>
      </c>
      <c r="G86" s="41"/>
      <c r="H86" s="41">
        <f t="shared" si="16"/>
        <v>51</v>
      </c>
      <c r="I86" s="42">
        <f>H86/$H$88</f>
        <v>0.23394495412844038</v>
      </c>
    </row>
    <row r="87" spans="1:10" x14ac:dyDescent="0.3">
      <c r="C87" s="46" t="s">
        <v>48</v>
      </c>
      <c r="D87" s="44">
        <v>19</v>
      </c>
      <c r="E87" s="44">
        <v>17</v>
      </c>
      <c r="F87" s="44">
        <v>13</v>
      </c>
      <c r="G87" s="44"/>
      <c r="H87" s="44">
        <f t="shared" si="16"/>
        <v>49</v>
      </c>
      <c r="I87" s="45">
        <f>H87/$H$88</f>
        <v>0.22477064220183487</v>
      </c>
    </row>
    <row r="88" spans="1:10" x14ac:dyDescent="0.3">
      <c r="A88" s="37"/>
      <c r="B88" s="50"/>
      <c r="C88" s="47" t="s">
        <v>5</v>
      </c>
      <c r="D88" s="48">
        <f>SUM(D84:D87)</f>
        <v>62</v>
      </c>
      <c r="E88" s="48">
        <f>SUM(E84:E87)</f>
        <v>75</v>
      </c>
      <c r="F88" s="48">
        <f t="shared" ref="F88:G88" si="17">SUM(F84:F87)</f>
        <v>81</v>
      </c>
      <c r="G88" s="48">
        <f t="shared" si="17"/>
        <v>0</v>
      </c>
      <c r="H88" s="48">
        <f t="shared" si="16"/>
        <v>218</v>
      </c>
      <c r="I88" s="49">
        <f>H88/$H$88</f>
        <v>1</v>
      </c>
    </row>
    <row r="89" spans="1:10" ht="51.75" customHeight="1" x14ac:dyDescent="0.3">
      <c r="A89" s="37"/>
      <c r="B89" s="50"/>
      <c r="C89" s="125" t="s">
        <v>79</v>
      </c>
      <c r="D89" s="126"/>
      <c r="E89" s="126"/>
      <c r="F89" s="126"/>
      <c r="G89" s="126"/>
      <c r="H89" s="126"/>
      <c r="I89" s="127"/>
    </row>
    <row r="90" spans="1:10" x14ac:dyDescent="0.3">
      <c r="A90" s="37"/>
      <c r="B90" s="50"/>
      <c r="C90" s="145"/>
      <c r="D90" s="145"/>
      <c r="E90" s="145"/>
      <c r="F90" s="145"/>
      <c r="G90" s="145"/>
      <c r="H90" s="145"/>
      <c r="I90" s="145"/>
    </row>
    <row r="91" spans="1:10" x14ac:dyDescent="0.3">
      <c r="A91" s="96"/>
      <c r="B91" s="96"/>
      <c r="C91" s="96"/>
      <c r="D91" s="96"/>
      <c r="E91" s="96"/>
      <c r="F91" s="96"/>
      <c r="G91" s="96"/>
      <c r="H91" s="96"/>
      <c r="I91" s="96"/>
    </row>
    <row r="92" spans="1:10" s="52" customFormat="1" x14ac:dyDescent="0.3">
      <c r="A92" s="98" t="s">
        <v>46</v>
      </c>
      <c r="B92" s="95"/>
      <c r="C92" s="95"/>
      <c r="D92" s="95"/>
      <c r="E92" s="95"/>
      <c r="F92" s="95"/>
      <c r="G92" s="95"/>
      <c r="H92" s="95"/>
      <c r="I92" s="95"/>
    </row>
    <row r="93" spans="1:10" x14ac:dyDescent="0.3">
      <c r="A93" s="157" t="s">
        <v>49</v>
      </c>
      <c r="B93" s="160" t="s">
        <v>65</v>
      </c>
      <c r="C93" s="27" t="s">
        <v>50</v>
      </c>
      <c r="D93" s="26" t="s">
        <v>1</v>
      </c>
      <c r="E93" s="26" t="s">
        <v>2</v>
      </c>
      <c r="F93" s="26" t="s">
        <v>3</v>
      </c>
      <c r="G93" s="26" t="s">
        <v>4</v>
      </c>
      <c r="H93" s="26" t="s">
        <v>5</v>
      </c>
      <c r="I93" s="26" t="s">
        <v>18</v>
      </c>
    </row>
    <row r="94" spans="1:10" x14ac:dyDescent="0.3">
      <c r="A94" s="158"/>
      <c r="B94" s="161"/>
      <c r="C94" s="35" t="s">
        <v>27</v>
      </c>
      <c r="D94" s="102">
        <v>0</v>
      </c>
      <c r="E94" s="102">
        <v>0</v>
      </c>
      <c r="F94" s="103">
        <v>1</v>
      </c>
      <c r="G94" s="101"/>
      <c r="H94" s="36">
        <f>SUM(D94:G94)</f>
        <v>1</v>
      </c>
      <c r="I94" s="2">
        <f t="shared" ref="I94:I101" si="18">H94/$H$101</f>
        <v>3.8610038610038611E-3</v>
      </c>
    </row>
    <row r="95" spans="1:10" x14ac:dyDescent="0.3">
      <c r="A95" s="158"/>
      <c r="B95" s="161"/>
      <c r="C95" s="35" t="s">
        <v>28</v>
      </c>
      <c r="D95" s="102">
        <v>36</v>
      </c>
      <c r="E95" s="102">
        <v>53</v>
      </c>
      <c r="F95" s="103">
        <v>62</v>
      </c>
      <c r="G95" s="101"/>
      <c r="H95" s="36">
        <f t="shared" ref="H95:H140" si="19">SUM(D95:G95)</f>
        <v>151</v>
      </c>
      <c r="I95" s="2">
        <f t="shared" si="18"/>
        <v>0.58301158301158296</v>
      </c>
    </row>
    <row r="96" spans="1:10" x14ac:dyDescent="0.3">
      <c r="A96" s="158"/>
      <c r="B96" s="161"/>
      <c r="C96" s="35" t="s">
        <v>30</v>
      </c>
      <c r="D96" s="102">
        <v>3</v>
      </c>
      <c r="E96" s="102">
        <v>8</v>
      </c>
      <c r="F96" s="103">
        <v>7</v>
      </c>
      <c r="G96" s="101"/>
      <c r="H96" s="36">
        <f t="shared" si="19"/>
        <v>18</v>
      </c>
      <c r="I96" s="2">
        <f t="shared" si="18"/>
        <v>6.9498069498069498E-2</v>
      </c>
    </row>
    <row r="97" spans="1:9" x14ac:dyDescent="0.3">
      <c r="A97" s="158"/>
      <c r="B97" s="161"/>
      <c r="C97" s="35" t="s">
        <v>29</v>
      </c>
      <c r="D97" s="102">
        <v>0</v>
      </c>
      <c r="E97" s="102">
        <v>1</v>
      </c>
      <c r="F97" s="103">
        <v>0</v>
      </c>
      <c r="G97" s="101"/>
      <c r="H97" s="36">
        <f t="shared" si="19"/>
        <v>1</v>
      </c>
      <c r="I97" s="2">
        <f t="shared" si="18"/>
        <v>3.8610038610038611E-3</v>
      </c>
    </row>
    <row r="98" spans="1:9" x14ac:dyDescent="0.3">
      <c r="A98" s="158"/>
      <c r="B98" s="161"/>
      <c r="C98" s="52" t="s">
        <v>48</v>
      </c>
      <c r="D98" s="102">
        <v>0</v>
      </c>
      <c r="E98" s="102">
        <v>28</v>
      </c>
      <c r="F98" s="103">
        <v>1</v>
      </c>
      <c r="G98" s="101"/>
      <c r="H98" s="36">
        <f t="shared" si="19"/>
        <v>29</v>
      </c>
      <c r="I98" s="2">
        <f t="shared" si="18"/>
        <v>0.11196911196911197</v>
      </c>
    </row>
    <row r="99" spans="1:9" x14ac:dyDescent="0.3">
      <c r="A99" s="158"/>
      <c r="B99" s="161"/>
      <c r="C99" s="35" t="s">
        <v>65</v>
      </c>
      <c r="D99" s="102">
        <v>33</v>
      </c>
      <c r="E99" s="102">
        <v>0</v>
      </c>
      <c r="F99" s="103">
        <v>26</v>
      </c>
      <c r="G99" s="101"/>
      <c r="H99" s="36">
        <f t="shared" si="19"/>
        <v>59</v>
      </c>
      <c r="I99" s="2">
        <f t="shared" si="18"/>
        <v>0.22779922779922779</v>
      </c>
    </row>
    <row r="100" spans="1:9" s="52" customFormat="1" x14ac:dyDescent="0.3">
      <c r="A100" s="158"/>
      <c r="B100" s="161"/>
      <c r="C100" s="52" t="s">
        <v>26</v>
      </c>
      <c r="D100" s="102">
        <v>0</v>
      </c>
      <c r="E100" s="102">
        <v>0</v>
      </c>
      <c r="F100" s="103">
        <v>0</v>
      </c>
      <c r="G100" s="101"/>
      <c r="H100" s="68">
        <f t="shared" si="19"/>
        <v>0</v>
      </c>
      <c r="I100" s="2">
        <f>H100/$H$101</f>
        <v>0</v>
      </c>
    </row>
    <row r="101" spans="1:9" x14ac:dyDescent="0.3">
      <c r="A101" s="158"/>
      <c r="B101" s="162"/>
      <c r="C101" s="28" t="s">
        <v>5</v>
      </c>
      <c r="D101" s="22">
        <f>SUBTOTAL(109,D94:D100)</f>
        <v>72</v>
      </c>
      <c r="E101" s="22">
        <f>SUBTOTAL(109,E94:E100)</f>
        <v>90</v>
      </c>
      <c r="F101" s="22">
        <f>SUBTOTAL(109,F94:F100)</f>
        <v>97</v>
      </c>
      <c r="G101" s="22">
        <f>SUM(G94:G100)</f>
        <v>0</v>
      </c>
      <c r="H101" s="22">
        <f t="shared" si="19"/>
        <v>259</v>
      </c>
      <c r="I101" s="23">
        <f t="shared" si="18"/>
        <v>1</v>
      </c>
    </row>
    <row r="102" spans="1:9" x14ac:dyDescent="0.3">
      <c r="A102" s="158"/>
      <c r="B102" s="163" t="s">
        <v>30</v>
      </c>
      <c r="C102" s="35" t="s">
        <v>27</v>
      </c>
      <c r="D102" s="102">
        <v>0</v>
      </c>
      <c r="E102" s="102">
        <v>0</v>
      </c>
      <c r="F102" s="103">
        <v>0</v>
      </c>
      <c r="G102" s="101"/>
      <c r="H102" s="36">
        <f t="shared" si="19"/>
        <v>0</v>
      </c>
      <c r="I102" s="2">
        <f t="shared" ref="I102:I109" si="20">H102/$H$109</f>
        <v>0</v>
      </c>
    </row>
    <row r="103" spans="1:9" x14ac:dyDescent="0.3">
      <c r="A103" s="158"/>
      <c r="B103" s="164"/>
      <c r="C103" s="35" t="s">
        <v>28</v>
      </c>
      <c r="D103" s="102">
        <v>1</v>
      </c>
      <c r="E103" s="102">
        <v>4</v>
      </c>
      <c r="F103" s="103">
        <v>8</v>
      </c>
      <c r="G103" s="101"/>
      <c r="H103" s="36">
        <f t="shared" si="19"/>
        <v>13</v>
      </c>
      <c r="I103" s="2">
        <f t="shared" si="20"/>
        <v>0.37142857142857144</v>
      </c>
    </row>
    <row r="104" spans="1:9" x14ac:dyDescent="0.3">
      <c r="A104" s="158"/>
      <c r="B104" s="164"/>
      <c r="C104" s="35" t="s">
        <v>30</v>
      </c>
      <c r="D104" s="102">
        <v>1</v>
      </c>
      <c r="E104" s="102">
        <v>0</v>
      </c>
      <c r="F104" s="103">
        <v>0</v>
      </c>
      <c r="G104" s="101"/>
      <c r="H104" s="36">
        <f t="shared" si="19"/>
        <v>1</v>
      </c>
      <c r="I104" s="2">
        <f t="shared" si="20"/>
        <v>2.8571428571428571E-2</v>
      </c>
    </row>
    <row r="105" spans="1:9" x14ac:dyDescent="0.3">
      <c r="A105" s="158"/>
      <c r="B105" s="164"/>
      <c r="C105" s="35" t="s">
        <v>29</v>
      </c>
      <c r="D105" s="102">
        <v>0</v>
      </c>
      <c r="E105" s="102">
        <v>0</v>
      </c>
      <c r="F105" s="103">
        <v>0</v>
      </c>
      <c r="G105" s="101"/>
      <c r="H105" s="36">
        <f t="shared" si="19"/>
        <v>0</v>
      </c>
      <c r="I105" s="2">
        <f t="shared" si="20"/>
        <v>0</v>
      </c>
    </row>
    <row r="106" spans="1:9" x14ac:dyDescent="0.3">
      <c r="A106" s="158"/>
      <c r="B106" s="164"/>
      <c r="C106" s="52" t="s">
        <v>48</v>
      </c>
      <c r="D106" s="102">
        <v>0</v>
      </c>
      <c r="E106" s="102">
        <v>0</v>
      </c>
      <c r="F106" s="103">
        <v>0</v>
      </c>
      <c r="G106" s="101"/>
      <c r="H106" s="36">
        <f t="shared" si="19"/>
        <v>0</v>
      </c>
      <c r="I106" s="2">
        <f t="shared" si="20"/>
        <v>0</v>
      </c>
    </row>
    <row r="107" spans="1:9" x14ac:dyDescent="0.3">
      <c r="A107" s="158"/>
      <c r="B107" s="164"/>
      <c r="C107" s="35" t="s">
        <v>65</v>
      </c>
      <c r="D107" s="102">
        <v>6</v>
      </c>
      <c r="E107" s="102">
        <v>2</v>
      </c>
      <c r="F107" s="103">
        <v>13</v>
      </c>
      <c r="G107" s="101"/>
      <c r="H107" s="36">
        <f t="shared" si="19"/>
        <v>21</v>
      </c>
      <c r="I107" s="2">
        <f t="shared" si="20"/>
        <v>0.6</v>
      </c>
    </row>
    <row r="108" spans="1:9" s="52" customFormat="1" x14ac:dyDescent="0.3">
      <c r="A108" s="158"/>
      <c r="B108" s="164"/>
      <c r="C108" s="52" t="s">
        <v>26</v>
      </c>
      <c r="D108" s="102">
        <v>0</v>
      </c>
      <c r="E108" s="102">
        <v>0</v>
      </c>
      <c r="F108" s="103">
        <v>0</v>
      </c>
      <c r="G108" s="101"/>
      <c r="H108" s="64">
        <f t="shared" si="19"/>
        <v>0</v>
      </c>
      <c r="I108" s="2">
        <f>H108/$H$109</f>
        <v>0</v>
      </c>
    </row>
    <row r="109" spans="1:9" x14ac:dyDescent="0.3">
      <c r="A109" s="158"/>
      <c r="B109" s="165"/>
      <c r="C109" s="28" t="s">
        <v>5</v>
      </c>
      <c r="D109" s="22">
        <f>SUBTOTAL(109,D102:D108)</f>
        <v>8</v>
      </c>
      <c r="E109" s="22">
        <f>SUBTOTAL(109,E102:E108)</f>
        <v>6</v>
      </c>
      <c r="F109" s="22">
        <f>SUBTOTAL(109,F102:F108)</f>
        <v>21</v>
      </c>
      <c r="G109" s="22">
        <f t="shared" ref="G109" si="21">SUBTOTAL(109,G102:G108)</f>
        <v>0</v>
      </c>
      <c r="H109" s="22">
        <f t="shared" ref="H109" si="22">SUBTOTAL(109,H102:H108)</f>
        <v>35</v>
      </c>
      <c r="I109" s="23">
        <f t="shared" si="20"/>
        <v>1</v>
      </c>
    </row>
    <row r="110" spans="1:9" x14ac:dyDescent="0.3">
      <c r="A110" s="158"/>
      <c r="B110" s="163" t="s">
        <v>28</v>
      </c>
      <c r="C110" s="35" t="s">
        <v>27</v>
      </c>
      <c r="D110" s="102">
        <v>0</v>
      </c>
      <c r="E110" s="102">
        <v>0</v>
      </c>
      <c r="F110" s="103">
        <v>0</v>
      </c>
      <c r="G110" s="101"/>
      <c r="H110" s="36">
        <f t="shared" si="19"/>
        <v>0</v>
      </c>
      <c r="I110" s="2">
        <f t="shared" ref="I110:I117" si="23">H110/$H$117</f>
        <v>0</v>
      </c>
    </row>
    <row r="111" spans="1:9" x14ac:dyDescent="0.3">
      <c r="A111" s="158"/>
      <c r="B111" s="164"/>
      <c r="C111" s="35" t="s">
        <v>28</v>
      </c>
      <c r="D111" s="102">
        <v>4</v>
      </c>
      <c r="E111" s="102">
        <v>4</v>
      </c>
      <c r="F111" s="103">
        <v>7</v>
      </c>
      <c r="G111" s="101"/>
      <c r="H111" s="36">
        <f t="shared" si="19"/>
        <v>15</v>
      </c>
      <c r="I111" s="2">
        <f t="shared" si="23"/>
        <v>0.625</v>
      </c>
    </row>
    <row r="112" spans="1:9" x14ac:dyDescent="0.3">
      <c r="A112" s="158"/>
      <c r="B112" s="164"/>
      <c r="C112" s="35" t="s">
        <v>30</v>
      </c>
      <c r="D112" s="102">
        <v>0</v>
      </c>
      <c r="E112" s="102">
        <v>2</v>
      </c>
      <c r="F112" s="103">
        <v>1</v>
      </c>
      <c r="G112" s="101"/>
      <c r="H112" s="36">
        <f t="shared" si="19"/>
        <v>3</v>
      </c>
      <c r="I112" s="2">
        <f t="shared" si="23"/>
        <v>0.125</v>
      </c>
    </row>
    <row r="113" spans="1:9" x14ac:dyDescent="0.3">
      <c r="A113" s="158"/>
      <c r="B113" s="164"/>
      <c r="C113" s="35" t="s">
        <v>29</v>
      </c>
      <c r="D113" s="102">
        <v>0</v>
      </c>
      <c r="E113" s="102">
        <v>0</v>
      </c>
      <c r="F113" s="103">
        <v>0</v>
      </c>
      <c r="G113" s="101"/>
      <c r="H113" s="36">
        <f t="shared" si="19"/>
        <v>0</v>
      </c>
      <c r="I113" s="2">
        <f t="shared" si="23"/>
        <v>0</v>
      </c>
    </row>
    <row r="114" spans="1:9" x14ac:dyDescent="0.3">
      <c r="A114" s="158"/>
      <c r="B114" s="164"/>
      <c r="C114" s="52" t="s">
        <v>48</v>
      </c>
      <c r="D114" s="102">
        <v>0</v>
      </c>
      <c r="E114" s="102">
        <v>0</v>
      </c>
      <c r="F114" s="103">
        <v>0</v>
      </c>
      <c r="G114" s="101"/>
      <c r="H114" s="36">
        <f t="shared" si="19"/>
        <v>0</v>
      </c>
      <c r="I114" s="2">
        <f t="shared" si="23"/>
        <v>0</v>
      </c>
    </row>
    <row r="115" spans="1:9" x14ac:dyDescent="0.3">
      <c r="A115" s="158"/>
      <c r="B115" s="164"/>
      <c r="C115" s="35" t="s">
        <v>65</v>
      </c>
      <c r="D115" s="102">
        <v>1</v>
      </c>
      <c r="E115" s="102">
        <v>3</v>
      </c>
      <c r="F115" s="103">
        <v>2</v>
      </c>
      <c r="G115" s="101"/>
      <c r="H115" s="36">
        <f t="shared" si="19"/>
        <v>6</v>
      </c>
      <c r="I115" s="2">
        <f t="shared" si="23"/>
        <v>0.25</v>
      </c>
    </row>
    <row r="116" spans="1:9" s="52" customFormat="1" x14ac:dyDescent="0.3">
      <c r="A116" s="158"/>
      <c r="B116" s="164"/>
      <c r="C116" s="52" t="s">
        <v>26</v>
      </c>
      <c r="D116" s="102">
        <v>0</v>
      </c>
      <c r="E116" s="102">
        <v>0</v>
      </c>
      <c r="F116" s="103">
        <v>0</v>
      </c>
      <c r="G116" s="101"/>
      <c r="H116" s="64">
        <f t="shared" si="19"/>
        <v>0</v>
      </c>
      <c r="I116" s="2">
        <f>H116/$H$117</f>
        <v>0</v>
      </c>
    </row>
    <row r="117" spans="1:9" x14ac:dyDescent="0.3">
      <c r="A117" s="158"/>
      <c r="B117" s="165"/>
      <c r="C117" s="28" t="s">
        <v>5</v>
      </c>
      <c r="D117" s="22">
        <f>SUM(D110:D116)</f>
        <v>5</v>
      </c>
      <c r="E117" s="22">
        <f>SUM(E110:E116)</f>
        <v>9</v>
      </c>
      <c r="F117" s="22">
        <f>SUM(F110:F116)</f>
        <v>10</v>
      </c>
      <c r="G117" s="22">
        <f t="shared" ref="G117" si="24">SUM(G110:G116)</f>
        <v>0</v>
      </c>
      <c r="H117" s="22">
        <f t="shared" ref="H117" si="25">SUM(H110:H116)</f>
        <v>24</v>
      </c>
      <c r="I117" s="23">
        <f t="shared" si="23"/>
        <v>1</v>
      </c>
    </row>
    <row r="118" spans="1:9" x14ac:dyDescent="0.3">
      <c r="A118" s="158"/>
      <c r="B118" s="163" t="s">
        <v>29</v>
      </c>
      <c r="C118" s="35" t="s">
        <v>27</v>
      </c>
      <c r="D118" s="102">
        <v>0</v>
      </c>
      <c r="E118" s="102">
        <v>0</v>
      </c>
      <c r="F118" s="103">
        <v>0</v>
      </c>
      <c r="G118" s="101"/>
      <c r="H118" s="36">
        <f t="shared" si="19"/>
        <v>0</v>
      </c>
      <c r="I118" s="2">
        <f t="shared" ref="I118:I125" si="26">H118/$H$125</f>
        <v>0</v>
      </c>
    </row>
    <row r="119" spans="1:9" x14ac:dyDescent="0.3">
      <c r="A119" s="158"/>
      <c r="B119" s="164"/>
      <c r="C119" s="35" t="s">
        <v>28</v>
      </c>
      <c r="D119" s="102">
        <v>1</v>
      </c>
      <c r="E119" s="102">
        <v>0</v>
      </c>
      <c r="F119" s="103">
        <v>0</v>
      </c>
      <c r="G119" s="101"/>
      <c r="H119" s="36">
        <f t="shared" si="19"/>
        <v>1</v>
      </c>
      <c r="I119" s="2">
        <f t="shared" si="26"/>
        <v>1</v>
      </c>
    </row>
    <row r="120" spans="1:9" x14ac:dyDescent="0.3">
      <c r="A120" s="158"/>
      <c r="B120" s="164"/>
      <c r="C120" s="35" t="s">
        <v>30</v>
      </c>
      <c r="D120" s="102">
        <v>0</v>
      </c>
      <c r="E120" s="102">
        <v>0</v>
      </c>
      <c r="F120" s="103">
        <v>0</v>
      </c>
      <c r="G120" s="101"/>
      <c r="H120" s="36">
        <f t="shared" si="19"/>
        <v>0</v>
      </c>
      <c r="I120" s="2">
        <f t="shared" si="26"/>
        <v>0</v>
      </c>
    </row>
    <row r="121" spans="1:9" x14ac:dyDescent="0.3">
      <c r="A121" s="158"/>
      <c r="B121" s="164"/>
      <c r="C121" s="35" t="s">
        <v>29</v>
      </c>
      <c r="D121" s="102">
        <v>0</v>
      </c>
      <c r="E121" s="102">
        <v>0</v>
      </c>
      <c r="F121" s="103">
        <v>0</v>
      </c>
      <c r="G121" s="101"/>
      <c r="H121" s="36">
        <f t="shared" si="19"/>
        <v>0</v>
      </c>
      <c r="I121" s="2">
        <f t="shared" si="26"/>
        <v>0</v>
      </c>
    </row>
    <row r="122" spans="1:9" x14ac:dyDescent="0.3">
      <c r="A122" s="158"/>
      <c r="B122" s="164"/>
      <c r="C122" s="52" t="s">
        <v>48</v>
      </c>
      <c r="D122" s="102">
        <v>0</v>
      </c>
      <c r="E122" s="102">
        <v>0</v>
      </c>
      <c r="F122" s="103">
        <v>0</v>
      </c>
      <c r="G122" s="101"/>
      <c r="H122" s="36">
        <f t="shared" si="19"/>
        <v>0</v>
      </c>
      <c r="I122" s="2">
        <f t="shared" si="26"/>
        <v>0</v>
      </c>
    </row>
    <row r="123" spans="1:9" x14ac:dyDescent="0.3">
      <c r="A123" s="158"/>
      <c r="B123" s="164"/>
      <c r="C123" s="35" t="s">
        <v>65</v>
      </c>
      <c r="D123" s="102">
        <v>0</v>
      </c>
      <c r="E123" s="102">
        <v>0</v>
      </c>
      <c r="F123" s="103">
        <v>0</v>
      </c>
      <c r="G123" s="101"/>
      <c r="H123" s="36">
        <f t="shared" si="19"/>
        <v>0</v>
      </c>
      <c r="I123" s="2">
        <f t="shared" si="26"/>
        <v>0</v>
      </c>
    </row>
    <row r="124" spans="1:9" s="52" customFormat="1" x14ac:dyDescent="0.3">
      <c r="A124" s="158"/>
      <c r="B124" s="164"/>
      <c r="C124" s="52" t="s">
        <v>26</v>
      </c>
      <c r="D124" s="102">
        <v>0</v>
      </c>
      <c r="E124" s="102">
        <v>0</v>
      </c>
      <c r="F124" s="103">
        <v>0</v>
      </c>
      <c r="G124" s="101"/>
      <c r="H124" s="64">
        <f t="shared" si="19"/>
        <v>0</v>
      </c>
      <c r="I124" s="2">
        <f>H124/$H$125</f>
        <v>0</v>
      </c>
    </row>
    <row r="125" spans="1:9" x14ac:dyDescent="0.3">
      <c r="A125" s="158"/>
      <c r="B125" s="165"/>
      <c r="C125" s="28" t="s">
        <v>5</v>
      </c>
      <c r="D125" s="22">
        <f>SUM(D118:D124)</f>
        <v>1</v>
      </c>
      <c r="E125" s="22">
        <f>SUM(E118:E124)</f>
        <v>0</v>
      </c>
      <c r="F125" s="22">
        <v>0</v>
      </c>
      <c r="G125" s="22">
        <f t="shared" ref="G125" si="27">SUM(G118:G124)</f>
        <v>0</v>
      </c>
      <c r="H125" s="22">
        <f t="shared" ref="H125" si="28">SUM(H118:H124)</f>
        <v>1</v>
      </c>
      <c r="I125" s="23">
        <f t="shared" si="26"/>
        <v>1</v>
      </c>
    </row>
    <row r="126" spans="1:9" x14ac:dyDescent="0.3">
      <c r="A126" s="158"/>
      <c r="B126" s="163" t="s">
        <v>27</v>
      </c>
      <c r="C126" s="35" t="s">
        <v>27</v>
      </c>
      <c r="D126" s="102">
        <v>0</v>
      </c>
      <c r="E126" s="102">
        <v>0</v>
      </c>
      <c r="F126" s="103">
        <v>0</v>
      </c>
      <c r="G126" s="101"/>
      <c r="H126" s="36">
        <f t="shared" si="19"/>
        <v>0</v>
      </c>
      <c r="I126" s="2">
        <f t="shared" ref="I126:I133" si="29">H126/$H$133</f>
        <v>0</v>
      </c>
    </row>
    <row r="127" spans="1:9" x14ac:dyDescent="0.3">
      <c r="A127" s="158"/>
      <c r="B127" s="164"/>
      <c r="C127" s="35" t="s">
        <v>28</v>
      </c>
      <c r="D127" s="102">
        <v>1</v>
      </c>
      <c r="E127" s="102">
        <v>2</v>
      </c>
      <c r="F127" s="103">
        <v>1</v>
      </c>
      <c r="G127" s="101"/>
      <c r="H127" s="36">
        <f t="shared" si="19"/>
        <v>4</v>
      </c>
      <c r="I127" s="2">
        <f t="shared" si="29"/>
        <v>0.8</v>
      </c>
    </row>
    <row r="128" spans="1:9" x14ac:dyDescent="0.3">
      <c r="A128" s="158"/>
      <c r="B128" s="164"/>
      <c r="C128" s="35" t="s">
        <v>30</v>
      </c>
      <c r="D128" s="102">
        <v>0</v>
      </c>
      <c r="E128" s="102">
        <v>0</v>
      </c>
      <c r="F128" s="103">
        <v>0</v>
      </c>
      <c r="G128" s="101"/>
      <c r="H128" s="36">
        <f t="shared" si="19"/>
        <v>0</v>
      </c>
      <c r="I128" s="2">
        <f t="shared" si="29"/>
        <v>0</v>
      </c>
    </row>
    <row r="129" spans="1:9" x14ac:dyDescent="0.3">
      <c r="A129" s="158"/>
      <c r="B129" s="164"/>
      <c r="C129" s="35" t="s">
        <v>29</v>
      </c>
      <c r="D129" s="102">
        <v>0</v>
      </c>
      <c r="E129" s="102">
        <v>0</v>
      </c>
      <c r="F129" s="103">
        <v>0</v>
      </c>
      <c r="G129" s="101"/>
      <c r="H129" s="36">
        <f t="shared" si="19"/>
        <v>0</v>
      </c>
      <c r="I129" s="2">
        <f t="shared" si="29"/>
        <v>0</v>
      </c>
    </row>
    <row r="130" spans="1:9" x14ac:dyDescent="0.3">
      <c r="A130" s="158"/>
      <c r="B130" s="164"/>
      <c r="C130" s="52" t="s">
        <v>48</v>
      </c>
      <c r="D130" s="102">
        <v>0</v>
      </c>
      <c r="E130" s="102">
        <v>0</v>
      </c>
      <c r="F130" s="103">
        <v>0</v>
      </c>
      <c r="G130" s="101"/>
      <c r="H130" s="36">
        <f t="shared" si="19"/>
        <v>0</v>
      </c>
      <c r="I130" s="2">
        <f t="shared" si="29"/>
        <v>0</v>
      </c>
    </row>
    <row r="131" spans="1:9" x14ac:dyDescent="0.3">
      <c r="A131" s="158"/>
      <c r="B131" s="164"/>
      <c r="C131" s="35" t="s">
        <v>65</v>
      </c>
      <c r="D131" s="102">
        <v>1</v>
      </c>
      <c r="E131" s="102">
        <v>0</v>
      </c>
      <c r="F131" s="103">
        <v>0</v>
      </c>
      <c r="G131" s="101"/>
      <c r="H131" s="36">
        <f t="shared" si="19"/>
        <v>1</v>
      </c>
      <c r="I131" s="2">
        <f t="shared" si="29"/>
        <v>0.2</v>
      </c>
    </row>
    <row r="132" spans="1:9" s="52" customFormat="1" x14ac:dyDescent="0.3">
      <c r="A132" s="158"/>
      <c r="B132" s="164"/>
      <c r="C132" s="52" t="s">
        <v>26</v>
      </c>
      <c r="D132" s="102">
        <v>0</v>
      </c>
      <c r="E132" s="102">
        <v>0</v>
      </c>
      <c r="F132" s="103">
        <v>0</v>
      </c>
      <c r="G132" s="101"/>
      <c r="H132" s="64">
        <f t="shared" si="19"/>
        <v>0</v>
      </c>
      <c r="I132" s="2">
        <f>H132/$H$133</f>
        <v>0</v>
      </c>
    </row>
    <row r="133" spans="1:9" x14ac:dyDescent="0.3">
      <c r="A133" s="158"/>
      <c r="B133" s="165"/>
      <c r="C133" s="28" t="s">
        <v>5</v>
      </c>
      <c r="D133" s="22">
        <v>2</v>
      </c>
      <c r="E133" s="22">
        <v>2</v>
      </c>
      <c r="F133" s="22">
        <v>1</v>
      </c>
      <c r="G133" s="22">
        <f t="shared" ref="G133" si="30">SUM(G126:G132)</f>
        <v>0</v>
      </c>
      <c r="H133" s="22">
        <f t="shared" ref="H133" si="31">SUM(H126:H132)</f>
        <v>5</v>
      </c>
      <c r="I133" s="23">
        <f t="shared" si="29"/>
        <v>1</v>
      </c>
    </row>
    <row r="134" spans="1:9" x14ac:dyDescent="0.3">
      <c r="A134" s="158"/>
      <c r="B134" s="163" t="s">
        <v>48</v>
      </c>
      <c r="C134" s="35" t="s">
        <v>27</v>
      </c>
      <c r="D134" s="102">
        <v>0</v>
      </c>
      <c r="E134" s="102">
        <v>0</v>
      </c>
      <c r="F134" s="103">
        <v>0</v>
      </c>
      <c r="G134" s="101"/>
      <c r="H134" s="36">
        <f t="shared" si="19"/>
        <v>0</v>
      </c>
      <c r="I134" s="2">
        <f t="shared" ref="I134:I141" si="32">H134/$H$141</f>
        <v>0</v>
      </c>
    </row>
    <row r="135" spans="1:9" x14ac:dyDescent="0.3">
      <c r="A135" s="158"/>
      <c r="B135" s="164"/>
      <c r="C135" s="35" t="s">
        <v>28</v>
      </c>
      <c r="D135" s="102">
        <v>0</v>
      </c>
      <c r="E135" s="102">
        <v>1</v>
      </c>
      <c r="F135" s="103">
        <v>0</v>
      </c>
      <c r="G135" s="101"/>
      <c r="H135" s="36">
        <f t="shared" si="19"/>
        <v>1</v>
      </c>
      <c r="I135" s="2">
        <f t="shared" si="32"/>
        <v>0.33333333333333331</v>
      </c>
    </row>
    <row r="136" spans="1:9" x14ac:dyDescent="0.3">
      <c r="A136" s="158"/>
      <c r="B136" s="164"/>
      <c r="C136" s="35" t="s">
        <v>30</v>
      </c>
      <c r="D136" s="102">
        <v>0</v>
      </c>
      <c r="E136" s="102">
        <v>0</v>
      </c>
      <c r="F136" s="103">
        <v>0</v>
      </c>
      <c r="G136" s="101"/>
      <c r="H136" s="36">
        <f t="shared" si="19"/>
        <v>0</v>
      </c>
      <c r="I136" s="2">
        <f t="shared" si="32"/>
        <v>0</v>
      </c>
    </row>
    <row r="137" spans="1:9" x14ac:dyDescent="0.3">
      <c r="A137" s="158"/>
      <c r="B137" s="164"/>
      <c r="C137" s="35" t="s">
        <v>29</v>
      </c>
      <c r="D137" s="102">
        <v>0</v>
      </c>
      <c r="E137" s="102">
        <v>0</v>
      </c>
      <c r="F137" s="103">
        <v>0</v>
      </c>
      <c r="G137" s="101"/>
      <c r="H137" s="36">
        <f t="shared" si="19"/>
        <v>0</v>
      </c>
      <c r="I137" s="2">
        <f t="shared" si="32"/>
        <v>0</v>
      </c>
    </row>
    <row r="138" spans="1:9" x14ac:dyDescent="0.3">
      <c r="A138" s="158"/>
      <c r="B138" s="164"/>
      <c r="C138" s="52" t="s">
        <v>48</v>
      </c>
      <c r="D138" s="102">
        <v>0</v>
      </c>
      <c r="E138" s="102">
        <v>0</v>
      </c>
      <c r="F138" s="103">
        <v>0</v>
      </c>
      <c r="G138" s="101"/>
      <c r="H138" s="36">
        <f t="shared" si="19"/>
        <v>0</v>
      </c>
      <c r="I138" s="2">
        <f t="shared" si="32"/>
        <v>0</v>
      </c>
    </row>
    <row r="139" spans="1:9" x14ac:dyDescent="0.3">
      <c r="A139" s="158"/>
      <c r="B139" s="164"/>
      <c r="C139" s="35" t="s">
        <v>65</v>
      </c>
      <c r="D139" s="102">
        <v>0</v>
      </c>
      <c r="E139" s="102">
        <v>1</v>
      </c>
      <c r="F139" s="103">
        <v>1</v>
      </c>
      <c r="G139" s="101"/>
      <c r="H139" s="36">
        <f t="shared" si="19"/>
        <v>2</v>
      </c>
      <c r="I139" s="2">
        <f t="shared" si="32"/>
        <v>0.66666666666666663</v>
      </c>
    </row>
    <row r="140" spans="1:9" x14ac:dyDescent="0.3">
      <c r="A140" s="158"/>
      <c r="B140" s="164"/>
      <c r="C140" s="52" t="s">
        <v>26</v>
      </c>
      <c r="D140" s="102">
        <v>0</v>
      </c>
      <c r="E140" s="102">
        <v>0</v>
      </c>
      <c r="F140" s="103">
        <v>0</v>
      </c>
      <c r="G140" s="101"/>
      <c r="H140" s="64">
        <f t="shared" si="19"/>
        <v>0</v>
      </c>
      <c r="I140" s="2">
        <f>H140/$H$141</f>
        <v>0</v>
      </c>
    </row>
    <row r="141" spans="1:9" x14ac:dyDescent="0.3">
      <c r="A141" s="159"/>
      <c r="B141" s="165"/>
      <c r="C141" s="28" t="s">
        <v>5</v>
      </c>
      <c r="D141" s="22">
        <f>SUM(D134:D140)</f>
        <v>0</v>
      </c>
      <c r="E141" s="22">
        <f>SUM(E134:E140)</f>
        <v>2</v>
      </c>
      <c r="F141" s="22">
        <f>SUM(F134:F140)</f>
        <v>1</v>
      </c>
      <c r="G141" s="22">
        <f t="shared" ref="G141:H141" si="33">SUM(G134:G140)</f>
        <v>0</v>
      </c>
      <c r="H141" s="22">
        <f t="shared" si="33"/>
        <v>3</v>
      </c>
      <c r="I141" s="23">
        <f t="shared" si="32"/>
        <v>1</v>
      </c>
    </row>
    <row r="142" spans="1:9" x14ac:dyDescent="0.3">
      <c r="C142" s="116"/>
      <c r="D142" s="116"/>
      <c r="E142" s="116"/>
      <c r="F142" s="116"/>
      <c r="G142" s="116"/>
      <c r="H142" s="116"/>
      <c r="I142" s="116"/>
    </row>
    <row r="143" spans="1:9" x14ac:dyDescent="0.3">
      <c r="C143" s="147" t="s">
        <v>55</v>
      </c>
      <c r="D143" s="145"/>
      <c r="E143" s="145"/>
      <c r="F143" s="145"/>
      <c r="G143" s="145"/>
      <c r="H143" s="145"/>
      <c r="I143" s="148"/>
    </row>
    <row r="144" spans="1:9" x14ac:dyDescent="0.3">
      <c r="C144" s="167" t="s">
        <v>54</v>
      </c>
      <c r="D144" s="168"/>
      <c r="E144" s="168"/>
      <c r="F144" s="168"/>
      <c r="G144" s="168"/>
      <c r="H144" s="168"/>
      <c r="I144" s="169"/>
    </row>
    <row r="145" spans="3:9" x14ac:dyDescent="0.3">
      <c r="C145" s="167" t="s">
        <v>56</v>
      </c>
      <c r="D145" s="168"/>
      <c r="E145" s="168"/>
      <c r="F145" s="168"/>
      <c r="G145" s="168"/>
      <c r="H145" s="168"/>
      <c r="I145" s="169"/>
    </row>
    <row r="146" spans="3:9" ht="15" thickBot="1" x14ac:dyDescent="0.35">
      <c r="C146" s="170" t="s">
        <v>57</v>
      </c>
      <c r="D146" s="171"/>
      <c r="E146" s="171"/>
      <c r="F146" s="171"/>
      <c r="G146" s="171"/>
      <c r="H146" s="171"/>
      <c r="I146" s="172"/>
    </row>
    <row r="147" spans="3:9" ht="65.25" customHeight="1" thickBot="1" x14ac:dyDescent="0.35">
      <c r="C147" s="108" t="s">
        <v>120</v>
      </c>
      <c r="D147" s="109"/>
      <c r="E147" s="109"/>
      <c r="F147" s="109"/>
      <c r="G147" s="109"/>
      <c r="H147" s="109"/>
      <c r="I147" s="110"/>
    </row>
    <row r="148" spans="3:9" x14ac:dyDescent="0.3">
      <c r="C148" s="166"/>
      <c r="D148" s="166"/>
      <c r="E148" s="166"/>
      <c r="F148" s="166"/>
      <c r="G148" s="166"/>
      <c r="H148" s="166"/>
      <c r="I148" s="166"/>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2023-12-22T15:46:11Z</dcterms:modified>
</cp:coreProperties>
</file>