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13_ncr:1_{78ACAC3D-0D85-4B18-B636-8578FEB1FDEA}" xr6:coauthVersionLast="47" xr6:coauthVersionMax="47" xr10:uidLastSave="{00000000-0000-0000-0000-000000000000}"/>
  <bookViews>
    <workbookView xWindow="-120" yWindow="-120" windowWidth="29040" windowHeight="15720" firstSheet="2" activeTab="2" xr2:uid="{00000000-000D-0000-FFFF-FFFF00000000}"/>
  </bookViews>
  <sheets>
    <sheet name="IBR" sheetId="6" state="hidden" r:id="rId1"/>
    <sheet name="Arrests" sheetId="1" state="hidden" r:id="rId2"/>
    <sheet name="Traffic Stops" sheetId="2"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 l="1"/>
  <c r="Q69" i="1"/>
  <c r="H75" i="1"/>
  <c r="H73" i="1"/>
  <c r="H72" i="1"/>
  <c r="H71" i="1"/>
  <c r="H70" i="1"/>
  <c r="H69" i="1"/>
  <c r="H74" i="1" s="1"/>
  <c r="I46" i="2"/>
  <c r="I45" i="2"/>
  <c r="I44" i="2"/>
  <c r="I43" i="2"/>
  <c r="I42" i="2"/>
  <c r="I41" i="2"/>
  <c r="I37" i="2"/>
  <c r="I36" i="2"/>
  <c r="I35" i="2"/>
  <c r="I38" i="2" s="1"/>
  <c r="I30" i="2"/>
  <c r="I29" i="2"/>
  <c r="I28" i="2"/>
  <c r="I27" i="2"/>
  <c r="I26" i="2"/>
  <c r="I25" i="2"/>
  <c r="I21" i="2"/>
  <c r="I20" i="2"/>
  <c r="I19" i="2"/>
  <c r="I14" i="2"/>
  <c r="I13" i="2"/>
  <c r="I12" i="2"/>
  <c r="I11" i="2"/>
  <c r="I10" i="2"/>
  <c r="I9" i="2"/>
  <c r="I5" i="2"/>
  <c r="I4" i="2"/>
  <c r="I3" i="2"/>
  <c r="I15" i="2"/>
  <c r="I22" i="2"/>
  <c r="I6" i="2"/>
  <c r="G3" i="2"/>
  <c r="L95" i="1"/>
  <c r="L93" i="1"/>
  <c r="L85" i="1"/>
  <c r="L83" i="1"/>
  <c r="C85" i="1"/>
  <c r="C83" i="1"/>
  <c r="C95" i="1"/>
  <c r="C93" i="1"/>
  <c r="B62" i="1"/>
  <c r="O75" i="1"/>
  <c r="F75" i="1"/>
  <c r="N74" i="1"/>
  <c r="M74" i="1"/>
  <c r="L74" i="1"/>
  <c r="Q75" i="1" s="1"/>
  <c r="E74" i="1"/>
  <c r="D74" i="1"/>
  <c r="C74" i="1"/>
  <c r="O73" i="1"/>
  <c r="F73" i="1"/>
  <c r="K74" i="1"/>
  <c r="F72" i="1"/>
  <c r="O71" i="1"/>
  <c r="F71" i="1"/>
  <c r="O70" i="1"/>
  <c r="F70" i="1"/>
  <c r="O69" i="1"/>
  <c r="F69" i="1"/>
  <c r="N55" i="1"/>
  <c r="M55" i="1"/>
  <c r="L55" i="1"/>
  <c r="Q54" i="1" s="1"/>
  <c r="K55" i="1"/>
  <c r="E55" i="1"/>
  <c r="D55" i="1"/>
  <c r="C55" i="1"/>
  <c r="H54" i="1" s="1"/>
  <c r="B55" i="1"/>
  <c r="O54" i="1"/>
  <c r="F54" i="1"/>
  <c r="O53" i="1"/>
  <c r="F53" i="1"/>
  <c r="O52" i="1"/>
  <c r="F52" i="1"/>
  <c r="K95" i="1"/>
  <c r="O94" i="1"/>
  <c r="K93" i="1"/>
  <c r="O92" i="1"/>
  <c r="O91" i="1"/>
  <c r="O90" i="1"/>
  <c r="B95" i="1"/>
  <c r="F94" i="1"/>
  <c r="B93" i="1"/>
  <c r="F92" i="1"/>
  <c r="F91" i="1"/>
  <c r="F90" i="1"/>
  <c r="O93" i="1" l="1"/>
  <c r="F93" i="1"/>
  <c r="Q70" i="1"/>
  <c r="Q71" i="1"/>
  <c r="Q73" i="1"/>
  <c r="Q74" i="1" s="1"/>
  <c r="Q52" i="1"/>
  <c r="Q53" i="1"/>
  <c r="H52" i="1"/>
  <c r="H53" i="1"/>
  <c r="I47" i="2"/>
  <c r="I31" i="2"/>
  <c r="F74" i="1"/>
  <c r="B74" i="1"/>
  <c r="O72" i="1"/>
  <c r="O55" i="1"/>
  <c r="P52" i="1" s="1"/>
  <c r="F55" i="1"/>
  <c r="G52" i="1" s="1"/>
  <c r="O95" i="1"/>
  <c r="F95" i="1"/>
  <c r="Q55" i="1" l="1"/>
  <c r="H55" i="1"/>
  <c r="G75" i="1"/>
  <c r="G73" i="1"/>
  <c r="G72" i="1"/>
  <c r="G71" i="1"/>
  <c r="G70" i="1"/>
  <c r="G69" i="1"/>
  <c r="P53" i="1"/>
  <c r="G53" i="1"/>
  <c r="O74" i="1"/>
  <c r="P75" i="1" l="1"/>
  <c r="P73" i="1"/>
  <c r="P72" i="1"/>
  <c r="P70" i="1"/>
  <c r="P69" i="1"/>
  <c r="K85" i="1"/>
  <c r="O84" i="1"/>
  <c r="K83" i="1"/>
  <c r="O83" i="1" s="1"/>
  <c r="O82" i="1"/>
  <c r="O81" i="1"/>
  <c r="O80" i="1"/>
  <c r="B85" i="1"/>
  <c r="B83" i="1"/>
  <c r="F83" i="1" s="1"/>
  <c r="F84" i="1"/>
  <c r="F82" i="1"/>
  <c r="F81" i="1"/>
  <c r="F80" i="1"/>
  <c r="O85" i="1" l="1"/>
  <c r="F85" i="1"/>
  <c r="G44" i="9" l="1"/>
  <c r="B71" i="6"/>
  <c r="B55" i="6"/>
  <c r="F44" i="9"/>
  <c r="F117" i="9"/>
  <c r="F109" i="9"/>
  <c r="F101" i="9"/>
  <c r="L64" i="1" l="1"/>
  <c r="E125" i="9"/>
  <c r="E117" i="9"/>
  <c r="E109" i="9"/>
  <c r="E101" i="9"/>
  <c r="E44" i="9"/>
  <c r="D125" i="9"/>
  <c r="D117" i="9"/>
  <c r="D109" i="9"/>
  <c r="D101" i="9"/>
  <c r="Q65" i="1" l="1"/>
  <c r="Q63" i="1"/>
  <c r="Q62" i="1"/>
  <c r="Q61" i="1"/>
  <c r="Q60" i="1"/>
  <c r="Q59" i="1"/>
  <c r="N48" i="1"/>
  <c r="M48" i="1"/>
  <c r="L48" i="1"/>
  <c r="K48" i="1"/>
  <c r="O47" i="1"/>
  <c r="O46" i="1"/>
  <c r="O45" i="1"/>
  <c r="O65" i="1"/>
  <c r="N64" i="1"/>
  <c r="M64" i="1"/>
  <c r="O63" i="1"/>
  <c r="O62" i="1"/>
  <c r="K64" i="1"/>
  <c r="O61" i="1"/>
  <c r="O60" i="1"/>
  <c r="O59"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G133" i="9"/>
  <c r="G125" i="9"/>
  <c r="G117" i="9"/>
  <c r="G109" i="9"/>
  <c r="G101" i="9"/>
  <c r="Q64" i="1" l="1"/>
  <c r="Q47" i="1"/>
  <c r="Q46" i="1"/>
  <c r="Q45" i="1"/>
  <c r="Q48" i="1" s="1"/>
  <c r="O48" i="1"/>
  <c r="O64" i="1"/>
  <c r="O39" i="1"/>
  <c r="P36" i="1" s="1"/>
  <c r="P71" i="1" l="1"/>
  <c r="P45" i="1"/>
  <c r="P54" i="1"/>
  <c r="P46" i="1"/>
  <c r="P47" i="1"/>
  <c r="P65" i="1"/>
  <c r="P60" i="1"/>
  <c r="P61" i="1"/>
  <c r="P62" i="1"/>
  <c r="P63" i="1"/>
  <c r="P59"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D44" i="9"/>
  <c r="P74" i="1" l="1"/>
  <c r="P55" i="1"/>
  <c r="P64" i="1"/>
  <c r="P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65"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64" i="1" l="1"/>
  <c r="D64" i="1"/>
  <c r="C64" i="1"/>
  <c r="B64" i="1"/>
  <c r="F63" i="1"/>
  <c r="F62" i="1"/>
  <c r="F61" i="1"/>
  <c r="F60" i="1"/>
  <c r="F59" i="1"/>
  <c r="H60" i="1" l="1"/>
  <c r="H61" i="1"/>
  <c r="H62" i="1"/>
  <c r="H63" i="1"/>
  <c r="H65" i="1"/>
  <c r="H59" i="1"/>
  <c r="F64" i="1"/>
  <c r="F24" i="1"/>
  <c r="H64" i="1" l="1"/>
  <c r="G65" i="1"/>
  <c r="G62" i="1"/>
  <c r="G60" i="1"/>
  <c r="G63" i="1"/>
  <c r="G59" i="1"/>
  <c r="G61" i="1"/>
  <c r="F25" i="1"/>
  <c r="F23" i="1"/>
  <c r="F22" i="1"/>
  <c r="F21" i="1"/>
  <c r="F20" i="1"/>
  <c r="F19" i="1"/>
  <c r="F18" i="1"/>
  <c r="F17" i="1"/>
  <c r="F16" i="1"/>
  <c r="F15" i="1"/>
  <c r="F14" i="1"/>
  <c r="F13" i="1"/>
  <c r="F12" i="1"/>
  <c r="F11" i="1"/>
  <c r="F10" i="1"/>
  <c r="F9" i="1"/>
  <c r="F8" i="1"/>
  <c r="F7" i="1"/>
  <c r="F6" i="1"/>
  <c r="F5" i="1"/>
  <c r="G74" i="1" l="1"/>
  <c r="F39" i="1"/>
  <c r="G12" i="1" s="1"/>
  <c r="G64"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6" i="1"/>
  <c r="F47" i="1"/>
  <c r="F45" i="1"/>
  <c r="C48" i="1"/>
  <c r="D48" i="1"/>
  <c r="E48" i="1"/>
  <c r="B48" i="1"/>
  <c r="H47" i="1" l="1"/>
  <c r="H46" i="1"/>
  <c r="H45" i="1"/>
  <c r="G38" i="9"/>
  <c r="H38" i="9"/>
  <c r="D6" i="2"/>
  <c r="F48" i="1"/>
  <c r="F12" i="2"/>
  <c r="F5" i="2"/>
  <c r="E6" i="2"/>
  <c r="E15" i="2"/>
  <c r="B6" i="2"/>
  <c r="C6" i="2"/>
  <c r="D15" i="2"/>
  <c r="C15" i="2"/>
  <c r="F14" i="2"/>
  <c r="F10" i="2"/>
  <c r="F11" i="2"/>
  <c r="F4" i="2"/>
  <c r="F9" i="2"/>
  <c r="F13" i="2"/>
  <c r="F3" i="2"/>
  <c r="B15" i="2"/>
  <c r="F22" i="2"/>
  <c r="G21" i="2" s="1"/>
  <c r="F31" i="2"/>
  <c r="G26" i="2" s="1"/>
  <c r="F47" i="2"/>
  <c r="F38" i="2"/>
  <c r="G35" i="2" s="1"/>
  <c r="H48" i="1" l="1"/>
  <c r="G54" i="1"/>
  <c r="G55" i="1" s="1"/>
  <c r="P48" i="1"/>
  <c r="I32" i="9"/>
  <c r="I33" i="9"/>
  <c r="I34" i="9"/>
  <c r="I35" i="9"/>
  <c r="I36" i="9"/>
  <c r="I37" i="9"/>
  <c r="I31" i="9"/>
  <c r="G45" i="1"/>
  <c r="H81" i="9"/>
  <c r="I30" i="9"/>
  <c r="G47" i="1"/>
  <c r="G46" i="1"/>
  <c r="G20" i="2"/>
  <c r="G27" i="2"/>
  <c r="G19" i="2"/>
  <c r="G29" i="2"/>
  <c r="G25" i="2"/>
  <c r="G30" i="2"/>
  <c r="G28" i="2"/>
  <c r="G44" i="2"/>
  <c r="G43" i="2"/>
  <c r="G41" i="2"/>
  <c r="G42" i="2"/>
  <c r="G45" i="2"/>
  <c r="G46" i="2"/>
  <c r="G37" i="2"/>
  <c r="G36" i="2"/>
  <c r="F15" i="2"/>
  <c r="G14" i="2" s="1"/>
  <c r="F6" i="2"/>
  <c r="I38" i="9" l="1"/>
  <c r="G48" i="1"/>
  <c r="I77" i="9"/>
  <c r="I79" i="9"/>
  <c r="I78" i="9"/>
  <c r="I80" i="9"/>
  <c r="G81" i="9"/>
  <c r="I75" i="9"/>
  <c r="I81" i="9"/>
  <c r="I74" i="9"/>
  <c r="I76" i="9"/>
  <c r="G22" i="2"/>
  <c r="G31" i="2"/>
  <c r="G47" i="2"/>
  <c r="G38" i="2"/>
  <c r="G9" i="2"/>
  <c r="G10" i="2"/>
  <c r="G13" i="2"/>
  <c r="G6" i="2"/>
  <c r="G5" i="2"/>
  <c r="G15" i="2"/>
  <c r="G12" i="2"/>
  <c r="G4" i="2"/>
  <c r="G11" i="2"/>
</calcChain>
</file>

<file path=xl/sharedStrings.xml><?xml version="1.0" encoding="utf-8"?>
<sst xmlns="http://schemas.openxmlformats.org/spreadsheetml/2006/main" count="662" uniqueCount="138">
  <si>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</si>
  <si>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</si>
  <si>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</si>
  <si>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</si>
  <si>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</si>
  <si>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</si>
  <si>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</si>
  <si>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</si>
  <si>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</si>
  <si>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</si>
  <si>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</si>
  <si>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</si>
  <si>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</si>
  <si>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</si>
  <si>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</si>
  <si>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</si>
  <si>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</si>
  <si>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</si>
  <si>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</si>
  <si>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</si>
  <si>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</si>
  <si>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</si>
  <si>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</si>
  <si>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</si>
  <si>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</si>
  <si>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</si>
  <si>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</si>
  <si>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</si>
  <si>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</si>
  <si>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</si>
  <si>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</si>
  <si>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</si>
  <si>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</si>
  <si>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</si>
  <si>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</si>
  <si>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</si>
  <si>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</si>
  <si>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</si>
  <si>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</si>
  <si>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</si>
  <si>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</si>
  <si>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</si>
  <si>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</si>
  <si>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</si>
  <si>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</si>
  <si>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</si>
  <si>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</si>
  <si>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</si>
  <si>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</si>
  <si>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</si>
  <si>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</si>
  <si>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</si>
  <si>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</si>
  <si>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</si>
  <si>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</si>
  <si>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</si>
  <si>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</si>
  <si>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</si>
  <si>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</si>
  <si>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</si>
  <si>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</si>
  <si>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</si>
  <si>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</si>
  <si>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</si>
  <si>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</si>
  <si>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</si>
  <si>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</si>
  <si>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</si>
  <si>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</si>
  <si>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</si>
  <si>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</si>
  <si>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</si>
  <si>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Adult</t>
  </si>
  <si>
    <t>Sex</t>
  </si>
  <si>
    <t>Juvenile</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</si>
  <si>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</si>
  <si>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</si>
  <si>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</si>
  <si>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</si>
  <si>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</si>
  <si>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</si>
  <si>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</si>
  <si>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</si>
  <si>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</si>
  <si>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</si>
  <si>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</si>
  <si>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</si>
  <si>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</si>
  <si>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</si>
  <si>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April 1st through June 30th of 2025, Madison Police Officers responded to 49,173  calls for service.  In that time, there were 86 citizen contacts in which officers used recordable force* during their encounter.  This means that in the 2nd quarter, MPD officers used recordable force 0.17%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</si>
  <si>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</si>
  <si>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</si>
  <si>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</si>
  <si>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</si>
  <si>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</si>
  <si>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</si>
  <si>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</si>
  <si>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</si>
  <si>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</si>
  <si>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</si>
  <si>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</si>
  <si>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</si>
  <si>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</si>
  <si>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</si>
  <si>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</si>
  <si>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</si>
  <si>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</si>
  <si>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</si>
  <si>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</si>
  <si>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</si>
  <si>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</si>
  <si>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</si>
  <si>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</si>
  <si>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</si>
  <si>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</si>
  <si>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</si>
  <si>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</si>
  <si>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</si>
  <si>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</si>
  <si>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</si>
  <si>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</si>
  <si>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</si>
  <si>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</si>
  <si>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</si>
  <si>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</si>
  <si>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</si>
  <si>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</si>
  <si>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</si>
  <si>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</si>
  <si>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</si>
  <si>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</si>
  <si>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</si>
  <si>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</si>
  <si>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7/11/2025</t>
  </si>
  <si>
    <t>Due to the dynamic nature of data, this information is a snapshot in time as of the creation of this report. The processing of additional records and corrections will be reflected in updates to existing and future sections of this report.   Data generated on: 7/14/2025</t>
  </si>
  <si>
    <t>Due to the dynamic nature of data, this information is a snapshot in time as of the creation of this report. The processing of additional records and corrections will be reflected in updates to existing and future sections of this report.   Data generated on: 7/21/2025</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</si>
  <si>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38,359 calls for service resulting in 6,416 IBR offenses.
In the third quarter 2025, Madison Police Department responded to xx,xxx calls for service resulting in   x,xxx IBR offenses.
In the fourth quarter 2025, Madison Police Department responded to xx,xxx calls for service resulting in x,xxx IBR offenses.</t>
  </si>
  <si>
    <t>Due to the dynamic nature of data, this information is a snapshot in time as of the creation of this report. The processing of additional records and corrections will be reflected in updates to existing and future sections of this report.   Data generated on: 8/25/2025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</si>
</sst>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3">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
      <patternFill patternType="solid">
        <fgColor theme="9" tint="0.59999389629810485"/>
        <bgColor indexed="64"/>
      </patternFill>
    </fill>
  </fills>
  <borders count="3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right/>
      <top style="thin">
        <color rgb="FF000000"/>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1" xfId="0" applyFont="1" applyBorder="1"/>
    <xf numFmtId="9" fontId="0" fillId="0" borderId="2" xfId="1"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9" fontId="0" fillId="0" borderId="0" xfId="1" applyFont="1" applyBorder="1" applyAlignment="1">
      <alignment horizontal="center"/>
    </xf>
    <xf numFmtId="0" fontId="0" fillId="0" borderId="1" xfId="0" applyBorder="1"/>
    <xf numFmtId="0" fontId="0" fillId="0" borderId="13" xfId="0" applyBorder="1" applyAlignment="1">
      <alignment horizont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0" fontId="0" fillId="0" borderId="0" xfId="0" applyNumberFormat="1"/>
    <xf numFmtId="10" fontId="0" fillId="0" borderId="0" xfId="0" applyNumberFormat="1" applyAlignment="1">
      <alignment horizontal="center"/>
    </xf>
    <xf numFmtId="10" fontId="2" fillId="0" borderId="0" xfId="0" applyNumberFormat="1" applyFont="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4" fillId="5" borderId="11" xfId="0" applyFont="1" applyFill="1" applyBorder="1" applyAlignment="1">
      <alignment horizontal="center"/>
    </xf>
    <xf numFmtId="0" fontId="4" fillId="5" borderId="0" xfId="0" applyFont="1" applyFill="1" applyAlignment="1">
      <alignment horizont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12" borderId="31" xfId="0" applyFont="1" applyFill="1" applyBorder="1" applyAlignment="1">
      <alignment horizontal="center"/>
    </xf>
    <xf numFmtId="0" fontId="2" fillId="0" borderId="2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286">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85" dataDxfId="284">
  <tableColumns count="7">
    <tableColumn id="1" xr3:uid="{00000000-0010-0000-0000-000001000000}" name="Suspect- Sex"/>
    <tableColumn id="2" xr3:uid="{00000000-0010-0000-0000-000002000000}" name="Q1" dataDxfId="283"/>
    <tableColumn id="3" xr3:uid="{00000000-0010-0000-0000-000003000000}" name="Q2" dataDxfId="282"/>
    <tableColumn id="4" xr3:uid="{00000000-0010-0000-0000-000004000000}" name="Q3" dataDxfId="281"/>
    <tableColumn id="5" xr3:uid="{00000000-0010-0000-0000-000005000000}" name="Q4" dataDxfId="280"/>
    <tableColumn id="6" xr3:uid="{00000000-0010-0000-0000-000006000000}" name="Total" dataDxfId="279"/>
    <tableColumn id="7" xr3:uid="{00000000-0010-0000-0000-000007000000}" name="%" dataDxfId="278"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207" dataDxfId="205" headerRowBorderDxfId="206" tableBorderDxfId="204">
  <tableColumns count="7">
    <tableColumn id="1" xr3:uid="{B50DDF28-AD56-49AF-ADA0-529F1AF6D7AD}" name="Group A Offenses"/>
    <tableColumn id="2" xr3:uid="{152FDB12-CC3B-402B-BD34-7CAA6C8C1677}" name="Q1" dataDxfId="203"/>
    <tableColumn id="3" xr3:uid="{28AF13FA-0768-4E7C-8998-FEA0C06F058E}" name="Q2" dataDxfId="202"/>
    <tableColumn id="4" xr3:uid="{4D039A2C-E896-41CA-ABA8-F7D102872CD5}" name="Q3" dataDxfId="201"/>
    <tableColumn id="5" xr3:uid="{940A00C8-A9AF-401B-9F4C-D5455FD476AD}" name="Q4" dataDxfId="200"/>
    <tableColumn id="6" xr3:uid="{26ECDBB7-726C-427C-B79D-F7F1EC329CAC}" name="Total" dataDxfId="199"/>
    <tableColumn id="7" xr3:uid="{F7F0E793-4734-4C24-B8B3-5686872438D9}" name="%" dataDxfId="198"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58:P65" totalsRowShown="0" headerRowDxfId="197" dataDxfId="195" headerRowBorderDxfId="196" tableBorderDxfId="194">
  <tableColumns count="7">
    <tableColumn id="1" xr3:uid="{D46EC24B-6A51-48E1-A900-1F2D6E92155F}" name="Race"/>
    <tableColumn id="2" xr3:uid="{1254CC6A-6351-4497-8076-B26D9A898FBF}" name="Q1" dataDxfId="193"/>
    <tableColumn id="3" xr3:uid="{114AD5E1-8259-42C5-BFF5-E77F5239D6A3}" name="Q2" dataDxfId="192"/>
    <tableColumn id="4" xr3:uid="{0FFF424C-2059-46FA-A796-7C49830A6FE9}" name="Q3" dataDxfId="191"/>
    <tableColumn id="5" xr3:uid="{C1334219-AF7E-42F1-AF45-E1E9832E18E5}" name="Q4" dataDxfId="190"/>
    <tableColumn id="6" xr3:uid="{3ECFA436-0223-4153-BFF9-490E9A4F43EE}" name="Total" dataDxfId="189"/>
    <tableColumn id="7" xr3:uid="{9F77A596-AB9E-498C-885D-82AF070B5151}" name="%" dataDxfId="188"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4:P48" totalsRowShown="0" headerRowDxfId="187" headerRowBorderDxfId="186" tableBorderDxfId="185">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79:F85" totalsRowShown="0" headerRowDxfId="184" headerRowBorderDxfId="183" tableBorderDxfId="182">
  <tableColumns count="6">
    <tableColumn id="1" xr3:uid="{2C8714B3-D7DE-4EC5-8050-B9CE5BDE82F6}" name="Category"/>
    <tableColumn id="2" xr3:uid="{78E78715-9E34-4762-81D2-3DDD5FE2AA94}" name="Q1" dataDxfId="181"/>
    <tableColumn id="3" xr3:uid="{FA9738B0-5522-4BEB-B42F-CEB3ED221E91}" name="Q2" dataDxfId="180"/>
    <tableColumn id="4" xr3:uid="{51AF48B9-79BA-4364-9F6A-F2E491AB1EAF}" name="Q3" dataDxfId="179"/>
    <tableColumn id="5" xr3:uid="{50DDECFB-DDC5-4621-BA68-885F653FC1C0}" name="Q4" dataDxfId="178"/>
    <tableColumn id="6" xr3:uid="{E5C4178F-016B-4741-B872-FA4348E6696E}" name="Total" dataDxfId="177"/>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J79:O85" totalsRowShown="0" headerRowDxfId="176" headerRowBorderDxfId="175" tableBorderDxfId="174">
  <tableColumns count="6">
    <tableColumn id="1" xr3:uid="{80AAB478-2994-44B1-A401-FBF7AA693B48}" name="Category"/>
    <tableColumn id="2" xr3:uid="{1E5BC11C-332C-4052-8735-09EB3C28D8CE}" name="Q1" dataDxfId="173"/>
    <tableColumn id="3" xr3:uid="{79CE500B-414A-4FCB-AC8E-B04B9E8E624B}" name="Q2" dataDxfId="172"/>
    <tableColumn id="4" xr3:uid="{5E39AD38-04FF-4281-919E-EE9FB6511EF4}" name="Q3" dataDxfId="171"/>
    <tableColumn id="5" xr3:uid="{D3370A73-F37C-4B81-92AA-207FC8521510}" name="Q4" dataDxfId="170"/>
    <tableColumn id="6" xr3:uid="{E29CFF7D-6A3D-4090-B7A7-0AE890C52A7E}" name="Total" dataDxfId="169"/>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32DE2B7-7634-449D-BBFD-54A7E7AC0AFA}" name="Table11727" displayName="Table11727" ref="A89:F95" totalsRowShown="0" headerRowDxfId="168" headerRowBorderDxfId="167" tableBorderDxfId="166">
  <tableColumns count="6">
    <tableColumn id="1" xr3:uid="{FE0C8194-9198-4CF3-BA42-BD8F17C44B3F}" name="Category"/>
    <tableColumn id="2" xr3:uid="{93A9E462-0B84-4EAC-8A86-72B2F37156A8}" name="Q1" dataDxfId="165"/>
    <tableColumn id="3" xr3:uid="{2B14148C-7F9A-493A-BD82-DCE95BE894F7}" name="Q2" dataDxfId="164"/>
    <tableColumn id="4" xr3:uid="{C9345FD2-6C82-4160-93E2-8000B1F91611}" name="Q3" dataDxfId="163"/>
    <tableColumn id="5" xr3:uid="{7DAB5B09-1C82-4C44-9F33-E4E88D8AD84A}" name="Q4" dataDxfId="162"/>
    <tableColumn id="6" xr3:uid="{A34AC4DC-CBB7-4DC5-8236-8F6B5BF843B0}" name="Total" dataDxfId="161"/>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F930FCB-671B-4F8C-8148-C003E60E927F}" name="Table1172728" displayName="Table1172728" ref="J89:O95" totalsRowShown="0" headerRowDxfId="160" headerRowBorderDxfId="159" tableBorderDxfId="158">
  <tableColumns count="6">
    <tableColumn id="1" xr3:uid="{2C60ECC1-A09F-4730-A217-AD11C4E7CB11}" name="Category"/>
    <tableColumn id="2" xr3:uid="{C921B634-E9B5-4716-99D4-8F691BC0B908}" name="Q1" dataDxfId="157"/>
    <tableColumn id="3" xr3:uid="{FA21B05B-8C06-46EC-807D-0DA82A491ECF}" name="Q2" dataDxfId="156"/>
    <tableColumn id="4" xr3:uid="{1CA53E2D-AAAA-4ADE-BCF9-20729E17EFA2}" name="Q3" dataDxfId="155"/>
    <tableColumn id="5" xr3:uid="{9BDAAD7F-8656-4FDC-8C32-1A5D811996AF}" name="Q4" dataDxfId="154"/>
    <tableColumn id="6" xr3:uid="{21E768DF-BF2D-4300-8BD3-A107CBCC29E5}" name="Total" dataDxfId="153"/>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D0E2DA5-DCAB-47CE-8328-C577C2728C42}" name="Table129" displayName="Table129" ref="A51:G55" totalsRowShown="0" headerRowDxfId="152" headerRowBorderDxfId="151" tableBorderDxfId="150">
  <tableColumns count="7">
    <tableColumn id="1" xr3:uid="{1808B1E1-361B-4C13-AB91-02821A4E1773}" name="Sex"/>
    <tableColumn id="2" xr3:uid="{9251BE03-81BF-41C0-BC64-A338B527D93F}" name="Q1"/>
    <tableColumn id="3" xr3:uid="{BEE79C4C-5BDB-4C3D-B51D-DB6C90282681}" name="Q2"/>
    <tableColumn id="4" xr3:uid="{CE4039F5-D1BB-4B67-BE68-02EAED1EE542}" name="Q3"/>
    <tableColumn id="5" xr3:uid="{B8FE4113-7F0B-41B6-AFF9-6D3B3AF25D8C}" name="Q4"/>
    <tableColumn id="6" xr3:uid="{EF0ABE77-04EF-4A23-85D7-71E5FD73D882}" name="Total"/>
    <tableColumn id="7" xr3:uid="{6BAFC204-666F-4CE7-BA29-E0711298CCBD}" name="%"/>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6B321-3557-4E12-850F-1B08EA25FBD7}" name="Table11530" displayName="Table11530" ref="J51:P55" totalsRowShown="0" headerRowDxfId="149" headerRowBorderDxfId="148" tableBorderDxfId="147">
  <tableColumns count="7">
    <tableColumn id="1" xr3:uid="{CD718970-6C84-495B-A16A-A53846AC220B}" name="Sex"/>
    <tableColumn id="2" xr3:uid="{4D8C46F4-9B6C-45B0-88A7-0C139E489510}" name="Q1"/>
    <tableColumn id="3" xr3:uid="{7587CC62-B450-4BA6-8D6C-A4E86B1A5B25}" name="Q2"/>
    <tableColumn id="4" xr3:uid="{EC309202-D7D0-48C9-B0D6-509A7BD6825D}" name="Q3"/>
    <tableColumn id="5" xr3:uid="{74672D46-844A-45D8-A1FE-BF2FF3D93417}" name="Q4"/>
    <tableColumn id="6" xr3:uid="{B474B806-7EA9-4F72-934E-09F14CCA8053}" name="Total"/>
    <tableColumn id="7" xr3:uid="{DB6F1EB1-3E59-4AB3-9D8E-F28511582E37}" name="%"/>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206EB58-4854-4C81-8E87-6C882A8D13F5}" name="Table2131238" displayName="Table2131238" ref="A68:G75" totalsRowShown="0" headerRowDxfId="146" dataDxfId="144" headerRowBorderDxfId="145" tableBorderDxfId="143">
  <tableColumns count="7">
    <tableColumn id="1" xr3:uid="{8E019254-1298-4EE3-A641-170D8C3F63C8}" name="Race"/>
    <tableColumn id="2" xr3:uid="{C514AD8F-2BFF-40E5-B755-9DFEEAD4D1E2}" name="Q1" dataDxfId="142"/>
    <tableColumn id="3" xr3:uid="{8A6730B1-BE7D-4C8F-BD73-3C976D38D167}" name="Q2" dataDxfId="141"/>
    <tableColumn id="4" xr3:uid="{44FAB3C9-BA72-4594-81EE-25D35914EB51}" name="Q3" dataDxfId="140"/>
    <tableColumn id="5" xr3:uid="{B83FB6C4-5CF8-40D0-A4DB-7CD6CBEA3ACC}" name="Q4" dataDxfId="139"/>
    <tableColumn id="6" xr3:uid="{20A2F28B-0AF7-42B0-87DB-488510BF43B1}" name="Total" dataDxfId="138"/>
    <tableColumn id="7" xr3:uid="{7F3C9CD9-05FB-4C80-B5C7-9806279E3890}" name="%" dataDxfId="137" dataCellStyle="Percent"/>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77" dataDxfId="276">
  <tableColumns count="7">
    <tableColumn id="1" xr3:uid="{00000000-0010-0000-0100-000001000000}" name="Suspect- Race"/>
    <tableColumn id="2" xr3:uid="{00000000-0010-0000-0100-000002000000}" name="Q1" dataDxfId="275"/>
    <tableColumn id="3" xr3:uid="{00000000-0010-0000-0100-000003000000}" name="Q2" dataDxfId="274"/>
    <tableColumn id="4" xr3:uid="{00000000-0010-0000-0100-000004000000}" name="Q3" dataDxfId="273"/>
    <tableColumn id="5" xr3:uid="{00000000-0010-0000-0100-000005000000}" name="Q4" dataDxfId="272"/>
    <tableColumn id="6" xr3:uid="{00000000-0010-0000-0100-000006000000}" name="Total" dataDxfId="271"/>
    <tableColumn id="7" xr3:uid="{00000000-0010-0000-0100-000007000000}" name="%" dataDxfId="270"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8BFDF10-B177-410B-A798-C40DE9331D41}" name="Table213121439" displayName="Table213121439" ref="J68:P75" totalsRowShown="0" headerRowDxfId="136" dataDxfId="134" headerRowBorderDxfId="135" tableBorderDxfId="133">
  <tableColumns count="7">
    <tableColumn id="1" xr3:uid="{76C8A336-1BB9-4FB8-AF95-B3DA5EFC79FE}" name="Race"/>
    <tableColumn id="2" xr3:uid="{20735C1C-13CF-4B49-A9D8-13A48D38DED8}" name="Q1" dataDxfId="132"/>
    <tableColumn id="3" xr3:uid="{CE9BAA73-2065-4777-9776-83EC5B69B754}" name="Q2" dataDxfId="131"/>
    <tableColumn id="4" xr3:uid="{F28356D3-749D-475A-A328-2D0493E18FF7}" name="Q3" dataDxfId="130"/>
    <tableColumn id="5" xr3:uid="{A6ED888E-1A68-49AA-A13C-EC0AC96913FC}" name="Q4" dataDxfId="129"/>
    <tableColumn id="6" xr3:uid="{DFA684E0-F400-42DD-A206-11F54605E0C8}" name="Total" dataDxfId="128"/>
    <tableColumn id="7" xr3:uid="{62C98396-301C-4F58-A1C7-900567C94C71}" name="%" dataDxfId="127"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69" dataDxfId="268">
  <tableColumns count="7">
    <tableColumn id="1" xr3:uid="{00000000-0010-0000-0200-000001000000}" name="Group A Offenses" totalsRowDxfId="267"/>
    <tableColumn id="2" xr3:uid="{00000000-0010-0000-0200-000002000000}" name="Q1" dataDxfId="266" totalsRowDxfId="265"/>
    <tableColumn id="3" xr3:uid="{00000000-0010-0000-0200-000003000000}" name="Q2" dataDxfId="264" totalsRowDxfId="263"/>
    <tableColumn id="4" xr3:uid="{00000000-0010-0000-0200-000004000000}" name="Q3" dataDxfId="262" totalsRowDxfId="261"/>
    <tableColumn id="5" xr3:uid="{00000000-0010-0000-0200-000005000000}" name="Q4" dataDxfId="260" totalsRowDxfId="259"/>
    <tableColumn id="6" xr3:uid="{00000000-0010-0000-0200-000006000000}" name="Total" dataDxfId="258" totalsRowDxfId="257"/>
    <tableColumn id="7" xr3:uid="{00000000-0010-0000-0200-000007000000}" name="%" dataDxfId="256" totalsRowDxfId="255"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54" dataDxfId="253">
  <tableColumns count="7">
    <tableColumn id="1" xr3:uid="{00000000-0010-0000-0300-000001000000}" name="District"/>
    <tableColumn id="2" xr3:uid="{00000000-0010-0000-0300-000002000000}" name="Q1" dataDxfId="252"/>
    <tableColumn id="3" xr3:uid="{00000000-0010-0000-0300-000003000000}" name="Q2" dataDxfId="251"/>
    <tableColumn id="4" xr3:uid="{00000000-0010-0000-0300-000004000000}" name="Q3" dataDxfId="250"/>
    <tableColumn id="5" xr3:uid="{00000000-0010-0000-0300-000005000000}" name="Q4" dataDxfId="249"/>
    <tableColumn id="6" xr3:uid="{00000000-0010-0000-0300-000006000000}" name="Total" dataDxfId="248"/>
    <tableColumn id="7" xr3:uid="{00000000-0010-0000-0300-000007000000}" name="%" dataDxfId="2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46" dataDxfId="245">
  <tableColumns count="7">
    <tableColumn id="1" xr3:uid="{00000000-0010-0000-0400-000001000000}" name="Victim- Sex"/>
    <tableColumn id="2" xr3:uid="{00000000-0010-0000-0400-000002000000}" name="Q1" dataDxfId="244"/>
    <tableColumn id="3" xr3:uid="{00000000-0010-0000-0400-000003000000}" name="Q2" dataDxfId="243"/>
    <tableColumn id="4" xr3:uid="{00000000-0010-0000-0400-000004000000}" name="Q3" dataDxfId="242"/>
    <tableColumn id="5" xr3:uid="{00000000-0010-0000-0400-000005000000}" name="Q4" dataDxfId="241"/>
    <tableColumn id="6" xr3:uid="{00000000-0010-0000-0400-000006000000}" name="Total" dataDxfId="240"/>
    <tableColumn id="7" xr3:uid="{00000000-0010-0000-0400-000007000000}" name="%" dataDxfId="239"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238" dataDxfId="237">
  <tableColumns count="7">
    <tableColumn id="1" xr3:uid="{00000000-0010-0000-0500-000001000000}" name="Victim- Race"/>
    <tableColumn id="2" xr3:uid="{00000000-0010-0000-0500-000002000000}" name="Q1" dataDxfId="236"/>
    <tableColumn id="3" xr3:uid="{00000000-0010-0000-0500-000003000000}" name="Q2" dataDxfId="235"/>
    <tableColumn id="4" xr3:uid="{00000000-0010-0000-0500-000004000000}" name="Q3" dataDxfId="234"/>
    <tableColumn id="5" xr3:uid="{00000000-0010-0000-0500-000005000000}" name="Q4" dataDxfId="233"/>
    <tableColumn id="6" xr3:uid="{00000000-0010-0000-0500-000006000000}" name="Total" dataDxfId="232"/>
    <tableColumn id="7" xr3:uid="{00000000-0010-0000-0500-000007000000}" name="%" dataDxfId="231"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4:G48" totalsRowShown="0" headerRowDxfId="230" headerRowBorderDxfId="229" tableBorderDxfId="228">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227" dataDxfId="225" headerRowBorderDxfId="226" tableBorderDxfId="224">
  <tableColumns count="7">
    <tableColumn id="1" xr3:uid="{00000000-0010-0000-0700-000001000000}" name="Group A Offenses"/>
    <tableColumn id="2" xr3:uid="{00000000-0010-0000-0700-000002000000}" name="Q1" dataDxfId="223"/>
    <tableColumn id="3" xr3:uid="{00000000-0010-0000-0700-000003000000}" name="Q2" dataDxfId="222"/>
    <tableColumn id="4" xr3:uid="{00000000-0010-0000-0700-000004000000}" name="Q3" dataDxfId="221"/>
    <tableColumn id="5" xr3:uid="{00000000-0010-0000-0700-000005000000}" name="Q4" dataDxfId="220"/>
    <tableColumn id="6" xr3:uid="{00000000-0010-0000-0700-000006000000}" name="Total" dataDxfId="219"/>
    <tableColumn id="7" xr3:uid="{00000000-0010-0000-0700-000007000000}" name="%" dataDxfId="218"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58:G65" totalsRowShown="0" headerRowDxfId="217" dataDxfId="215" headerRowBorderDxfId="216" tableBorderDxfId="214">
  <tableColumns count="7">
    <tableColumn id="1" xr3:uid="{00000000-0010-0000-0800-000001000000}" name="Race"/>
    <tableColumn id="2" xr3:uid="{00000000-0010-0000-0800-000002000000}" name="Q1" dataDxfId="213"/>
    <tableColumn id="3" xr3:uid="{00000000-0010-0000-0800-000003000000}" name="Q2" dataDxfId="212"/>
    <tableColumn id="4" xr3:uid="{00000000-0010-0000-0800-000004000000}" name="Q3" dataDxfId="211"/>
    <tableColumn id="5" xr3:uid="{00000000-0010-0000-0800-000005000000}" name="Q4" dataDxfId="210"/>
    <tableColumn id="6" xr3:uid="{00000000-0010-0000-0800-000006000000}" name="Total" dataDxfId="209"/>
    <tableColumn id="7" xr3:uid="{00000000-0010-0000-0800-000007000000}" name="%" dataDxfId="208"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5" Type="http://schemas.openxmlformats.org/officeDocument/2006/relationships/table" Target="../tables/table2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 Id="rId14"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table" Target="../tables/table21.xml"/><Relationship Id="rId1" Type="http://schemas.openxmlformats.org/officeDocument/2006/relationships/printerSettings" Target="../printerSettings/printerSettings3.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0.xml"/><Relationship Id="rId13" Type="http://schemas.openxmlformats.org/officeDocument/2006/relationships/table" Target="../tables/table35.xml"/><Relationship Id="rId3" Type="http://schemas.openxmlformats.org/officeDocument/2006/relationships/printerSettings" Target="../printerSettings/printerSettings4.bin"/><Relationship Id="rId7" Type="http://schemas.openxmlformats.org/officeDocument/2006/relationships/table" Target="../tables/table29.xml"/><Relationship Id="rId12" Type="http://schemas.openxmlformats.org/officeDocument/2006/relationships/table" Target="../tables/table34.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8.xml"/><Relationship Id="rId11" Type="http://schemas.openxmlformats.org/officeDocument/2006/relationships/table" Target="../tables/table33.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drawing" Target="../drawings/drawing1.xml"/><Relationship Id="rId9" Type="http://schemas.openxmlformats.org/officeDocument/2006/relationships/table" Target="../tables/table31.xml"/><Relationship Id="rId14" Type="http://schemas.openxmlformats.org/officeDocument/2006/relationships/table" Target="../tables/table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sqref="A1:G1"/>
    </sheetView>
  </sheetViews>
  <sheetFormatPr defaultColWidth="9.140625" defaultRowHeight="15" x14ac:dyDescent="0.25"/>
  <cols>
    <col min="1" max="1" width="35.28515625" bestFit="1" customWidth="1"/>
  </cols>
  <sheetData>
    <row r="1" spans="1:7" ht="395.25" customHeight="1" x14ac:dyDescent="0.25">
      <c r="A1" s="75" t="s">
        <v>136</v>
      </c>
      <c r="B1" s="76"/>
      <c r="C1" s="76"/>
      <c r="D1" s="76"/>
      <c r="E1" s="76"/>
      <c r="F1" s="76"/>
      <c r="G1" s="77"/>
    </row>
    <row r="2" spans="1:7" x14ac:dyDescent="0.25">
      <c r="A2" s="78"/>
      <c r="B2" s="78"/>
      <c r="C2" s="78"/>
      <c r="D2" s="78"/>
      <c r="E2" s="78"/>
      <c r="F2" s="78"/>
      <c r="G2" s="78"/>
    </row>
    <row r="3" spans="1:7" ht="15.75" x14ac:dyDescent="0.25">
      <c r="A3" s="83" t="s">
        <v>0</v>
      </c>
      <c r="B3" s="83"/>
      <c r="C3" s="83"/>
      <c r="D3" s="83"/>
      <c r="E3" s="83"/>
      <c r="F3" s="83"/>
      <c r="G3" s="83"/>
    </row>
    <row r="4" spans="1:7" x14ac:dyDescent="0.25">
      <c r="A4" s="50" t="s">
        <v>1</v>
      </c>
      <c r="B4" s="1" t="s">
        <v>2</v>
      </c>
      <c r="C4" s="1" t="s">
        <v>3</v>
      </c>
      <c r="D4" s="1" t="s">
        <v>4</v>
      </c>
      <c r="E4" s="1" t="s">
        <v>5</v>
      </c>
      <c r="F4" s="1" t="s">
        <v>6</v>
      </c>
      <c r="G4" s="1" t="s">
        <v>7</v>
      </c>
    </row>
    <row r="5" spans="1:7" x14ac:dyDescent="0.25">
      <c r="A5" t="s">
        <v>8</v>
      </c>
      <c r="B5" s="1">
        <v>6</v>
      </c>
      <c r="C5" s="1">
        <v>0</v>
      </c>
      <c r="D5" s="1"/>
      <c r="E5" s="1"/>
      <c r="F5" s="1">
        <f t="shared" ref="F5" si="0">SUM(B5:E5)</f>
        <v>6</v>
      </c>
      <c r="G5" s="2">
        <f t="shared" ref="G5:G18" si="1">F5/$F$42</f>
        <v>4.8390999274135009E-4</v>
      </c>
    </row>
    <row r="6" spans="1:7" x14ac:dyDescent="0.25">
      <c r="A6" t="s">
        <v>9</v>
      </c>
      <c r="B6" s="1">
        <v>5</v>
      </c>
      <c r="C6" s="1">
        <v>2</v>
      </c>
      <c r="D6" s="1"/>
      <c r="E6" s="1"/>
      <c r="F6" s="1">
        <f t="shared" ref="F6:F29" si="2">SUM(B6:E6)</f>
        <v>7</v>
      </c>
      <c r="G6" s="2">
        <f t="shared" si="1"/>
        <v>5.6456165819824178E-4</v>
      </c>
    </row>
    <row r="7" spans="1:7" x14ac:dyDescent="0.25">
      <c r="A7" t="s">
        <v>10</v>
      </c>
      <c r="B7" s="1">
        <v>469</v>
      </c>
      <c r="C7" s="1">
        <v>584</v>
      </c>
      <c r="D7" s="1"/>
      <c r="E7" s="1"/>
      <c r="F7" s="1">
        <f t="shared" si="2"/>
        <v>1053</v>
      </c>
      <c r="G7" s="2">
        <f t="shared" si="1"/>
        <v>8.4926203726106944E-2</v>
      </c>
    </row>
    <row r="8" spans="1:7" x14ac:dyDescent="0.25">
      <c r="A8" t="s">
        <v>11</v>
      </c>
      <c r="B8" s="1">
        <v>1</v>
      </c>
      <c r="C8" s="1">
        <v>0</v>
      </c>
      <c r="D8" s="1"/>
      <c r="E8" s="1"/>
      <c r="F8" s="1">
        <f t="shared" si="2"/>
        <v>1</v>
      </c>
      <c r="G8" s="2">
        <f t="shared" si="1"/>
        <v>8.0651665456891682E-5</v>
      </c>
    </row>
    <row r="9" spans="1:7" x14ac:dyDescent="0.25">
      <c r="A9" t="s">
        <v>12</v>
      </c>
      <c r="B9" s="1">
        <v>112</v>
      </c>
      <c r="C9" s="1">
        <v>103</v>
      </c>
      <c r="D9" s="1"/>
      <c r="E9" s="1"/>
      <c r="F9" s="1">
        <f t="shared" si="2"/>
        <v>215</v>
      </c>
      <c r="G9" s="2">
        <f t="shared" si="1"/>
        <v>1.7340108073231712E-2</v>
      </c>
    </row>
    <row r="10" spans="1:7" x14ac:dyDescent="0.25">
      <c r="A10" t="s">
        <v>13</v>
      </c>
      <c r="B10" s="1">
        <v>20</v>
      </c>
      <c r="C10" s="1">
        <v>15</v>
      </c>
      <c r="D10" s="1"/>
      <c r="E10" s="1"/>
      <c r="F10" s="1">
        <f t="shared" si="2"/>
        <v>35</v>
      </c>
      <c r="G10" s="2">
        <f t="shared" si="1"/>
        <v>2.822808290991209E-3</v>
      </c>
    </row>
    <row r="11" spans="1:7" x14ac:dyDescent="0.25">
      <c r="A11" t="s">
        <v>14</v>
      </c>
      <c r="B11" s="1">
        <v>257</v>
      </c>
      <c r="C11" s="1">
        <v>303</v>
      </c>
      <c r="D11" s="1"/>
      <c r="E11" s="1"/>
      <c r="F11" s="1">
        <f t="shared" si="2"/>
        <v>560</v>
      </c>
      <c r="G11" s="2">
        <f t="shared" si="1"/>
        <v>4.5164932655859344E-2</v>
      </c>
    </row>
    <row r="12" spans="1:7" x14ac:dyDescent="0.25">
      <c r="A12" t="s">
        <v>15</v>
      </c>
      <c r="B12" s="1">
        <v>254</v>
      </c>
      <c r="C12" s="1">
        <v>285</v>
      </c>
      <c r="D12" s="1"/>
      <c r="E12" s="1"/>
      <c r="F12" s="1">
        <f t="shared" si="2"/>
        <v>539</v>
      </c>
      <c r="G12" s="2">
        <f t="shared" si="1"/>
        <v>4.3471247681264619E-2</v>
      </c>
    </row>
    <row r="13" spans="1:7" x14ac:dyDescent="0.25">
      <c r="A13" t="s">
        <v>16</v>
      </c>
      <c r="B13" s="1">
        <v>3</v>
      </c>
      <c r="C13" s="1">
        <v>6</v>
      </c>
      <c r="D13" s="1"/>
      <c r="E13" s="1"/>
      <c r="F13" s="1">
        <f t="shared" si="2"/>
        <v>9</v>
      </c>
      <c r="G13" s="2">
        <f t="shared" si="1"/>
        <v>7.2586498911202514E-4</v>
      </c>
    </row>
    <row r="14" spans="1:7" x14ac:dyDescent="0.25">
      <c r="A14" t="s">
        <v>17</v>
      </c>
      <c r="B14" s="1">
        <v>22</v>
      </c>
      <c r="C14" s="1">
        <v>10</v>
      </c>
      <c r="D14" s="1"/>
      <c r="E14" s="1"/>
      <c r="F14" s="1">
        <f t="shared" si="2"/>
        <v>32</v>
      </c>
      <c r="G14" s="2">
        <f t="shared" si="1"/>
        <v>2.5808532946205338E-3</v>
      </c>
    </row>
    <row r="15" spans="1:7" x14ac:dyDescent="0.25">
      <c r="A15" t="s">
        <v>18</v>
      </c>
      <c r="B15" s="1">
        <v>318</v>
      </c>
      <c r="C15" s="1">
        <v>221</v>
      </c>
      <c r="D15" s="1"/>
      <c r="E15" s="1"/>
      <c r="F15" s="1">
        <f t="shared" si="2"/>
        <v>539</v>
      </c>
      <c r="G15" s="2">
        <f t="shared" si="1"/>
        <v>4.3471247681264619E-2</v>
      </c>
    </row>
    <row r="16" spans="1:7" x14ac:dyDescent="0.25">
      <c r="A16" t="s">
        <v>19</v>
      </c>
      <c r="B16" s="1">
        <v>0</v>
      </c>
      <c r="C16" s="1">
        <v>0</v>
      </c>
      <c r="D16" s="1"/>
      <c r="E16" s="1"/>
      <c r="F16" s="1">
        <f t="shared" si="2"/>
        <v>0</v>
      </c>
      <c r="G16" s="2">
        <f t="shared" si="1"/>
        <v>0</v>
      </c>
    </row>
    <row r="17" spans="1:14" x14ac:dyDescent="0.25">
      <c r="A17" t="s">
        <v>20</v>
      </c>
      <c r="B17" s="1">
        <v>1</v>
      </c>
      <c r="C17" s="1">
        <v>0</v>
      </c>
      <c r="D17" s="1"/>
      <c r="E17" s="1"/>
      <c r="F17" s="1">
        <f t="shared" si="2"/>
        <v>1</v>
      </c>
      <c r="G17" s="2">
        <f t="shared" si="1"/>
        <v>8.0651665456891682E-5</v>
      </c>
    </row>
    <row r="18" spans="1:14" x14ac:dyDescent="0.25">
      <c r="A18" t="s">
        <v>21</v>
      </c>
      <c r="B18" s="1">
        <v>1</v>
      </c>
      <c r="C18" s="1">
        <v>2</v>
      </c>
      <c r="D18" s="1"/>
      <c r="E18" s="1"/>
      <c r="F18" s="1">
        <f t="shared" si="2"/>
        <v>3</v>
      </c>
      <c r="G18" s="2">
        <f t="shared" si="1"/>
        <v>2.4195499637067505E-4</v>
      </c>
    </row>
    <row r="19" spans="1:14" x14ac:dyDescent="0.25">
      <c r="A19" t="s">
        <v>22</v>
      </c>
      <c r="B19" s="1">
        <v>0</v>
      </c>
      <c r="C19" s="1">
        <v>0</v>
      </c>
      <c r="D19" s="1"/>
      <c r="E19" s="1"/>
      <c r="F19" s="1">
        <f t="shared" si="2"/>
        <v>0</v>
      </c>
      <c r="G19" s="2">
        <f t="shared" ref="G19:G29" si="3">F19/$F$42</f>
        <v>0</v>
      </c>
    </row>
    <row r="20" spans="1:14" x14ac:dyDescent="0.25">
      <c r="A20" t="s">
        <v>23</v>
      </c>
      <c r="B20" s="1">
        <v>23</v>
      </c>
      <c r="C20" s="1">
        <v>32</v>
      </c>
      <c r="D20" s="1"/>
      <c r="E20" s="1"/>
      <c r="F20" s="1">
        <f t="shared" si="2"/>
        <v>55</v>
      </c>
      <c r="G20" s="2">
        <f t="shared" si="3"/>
        <v>4.4358416001290431E-3</v>
      </c>
    </row>
    <row r="21" spans="1:14" x14ac:dyDescent="0.25">
      <c r="A21" t="s">
        <v>24</v>
      </c>
      <c r="B21" s="1">
        <v>1066</v>
      </c>
      <c r="C21" s="1">
        <v>1212</v>
      </c>
      <c r="D21" s="1"/>
      <c r="E21" s="1"/>
      <c r="F21" s="1">
        <f t="shared" si="2"/>
        <v>2278</v>
      </c>
      <c r="G21" s="2">
        <f t="shared" si="3"/>
        <v>0.18372449391079926</v>
      </c>
    </row>
    <row r="22" spans="1:14" x14ac:dyDescent="0.25">
      <c r="A22" t="s">
        <v>25</v>
      </c>
      <c r="B22" s="1">
        <v>78</v>
      </c>
      <c r="C22" s="1">
        <v>62</v>
      </c>
      <c r="D22" s="1"/>
      <c r="E22" s="1"/>
      <c r="F22" s="1">
        <f t="shared" si="2"/>
        <v>140</v>
      </c>
      <c r="G22" s="2">
        <f t="shared" si="3"/>
        <v>1.1291233163964836E-2</v>
      </c>
    </row>
    <row r="23" spans="1:14" x14ac:dyDescent="0.25">
      <c r="A23" t="s">
        <v>26</v>
      </c>
      <c r="B23" s="1">
        <v>6</v>
      </c>
      <c r="C23" s="1">
        <v>7</v>
      </c>
      <c r="D23" s="1"/>
      <c r="E23" s="1"/>
      <c r="F23" s="1">
        <f t="shared" si="2"/>
        <v>13</v>
      </c>
      <c r="G23" s="2">
        <f t="shared" si="3"/>
        <v>1.048471650939592E-3</v>
      </c>
    </row>
    <row r="24" spans="1:14" x14ac:dyDescent="0.25">
      <c r="A24" t="s">
        <v>27</v>
      </c>
      <c r="B24" s="1">
        <v>0</v>
      </c>
      <c r="C24" s="1">
        <v>0</v>
      </c>
      <c r="D24" s="1"/>
      <c r="E24" s="1"/>
      <c r="F24" s="1">
        <f t="shared" si="2"/>
        <v>0</v>
      </c>
      <c r="G24" s="2">
        <f t="shared" si="3"/>
        <v>0</v>
      </c>
    </row>
    <row r="25" spans="1:14" x14ac:dyDescent="0.25">
      <c r="A25" t="s">
        <v>28</v>
      </c>
      <c r="B25" s="1">
        <v>22</v>
      </c>
      <c r="C25" s="1">
        <v>21</v>
      </c>
      <c r="D25" s="1"/>
      <c r="E25" s="1"/>
      <c r="F25" s="1">
        <f t="shared" si="2"/>
        <v>43</v>
      </c>
      <c r="G25" s="2">
        <f t="shared" si="3"/>
        <v>3.4680216146463425E-3</v>
      </c>
    </row>
    <row r="26" spans="1:14" x14ac:dyDescent="0.25">
      <c r="A26" t="s">
        <v>29</v>
      </c>
      <c r="B26" s="1">
        <v>33</v>
      </c>
      <c r="C26" s="1">
        <v>21</v>
      </c>
      <c r="D26" s="1"/>
      <c r="E26" s="1"/>
      <c r="F26" s="1">
        <f t="shared" si="2"/>
        <v>54</v>
      </c>
      <c r="G26" s="2">
        <f t="shared" si="3"/>
        <v>4.3551899346721511E-3</v>
      </c>
    </row>
    <row r="27" spans="1:14" x14ac:dyDescent="0.25">
      <c r="A27" t="s">
        <v>30</v>
      </c>
      <c r="B27" s="1">
        <v>3</v>
      </c>
      <c r="C27" s="1">
        <v>1</v>
      </c>
      <c r="D27" s="1"/>
      <c r="E27" s="1"/>
      <c r="F27" s="1">
        <f t="shared" si="2"/>
        <v>4</v>
      </c>
      <c r="G27" s="2">
        <f t="shared" si="3"/>
        <v>3.2260666182756673E-4</v>
      </c>
    </row>
    <row r="28" spans="1:14" x14ac:dyDescent="0.25">
      <c r="A28" t="s">
        <v>31</v>
      </c>
      <c r="B28" s="1">
        <v>5</v>
      </c>
      <c r="C28" s="1">
        <v>10</v>
      </c>
      <c r="D28" s="1"/>
      <c r="E28" s="1"/>
      <c r="F28" s="1">
        <f t="shared" si="2"/>
        <v>15</v>
      </c>
      <c r="G28" s="2">
        <f t="shared" si="3"/>
        <v>1.2097749818533753E-3</v>
      </c>
    </row>
    <row r="29" spans="1:14" x14ac:dyDescent="0.25">
      <c r="A29" t="s">
        <v>32</v>
      </c>
      <c r="B29" s="1">
        <v>50</v>
      </c>
      <c r="C29" s="1">
        <v>53</v>
      </c>
      <c r="D29" s="1"/>
      <c r="E29" s="1"/>
      <c r="F29" s="1">
        <f t="shared" si="2"/>
        <v>103</v>
      </c>
      <c r="G29" s="2">
        <f t="shared" si="3"/>
        <v>8.3071215420598438E-3</v>
      </c>
    </row>
    <row r="30" spans="1:14" x14ac:dyDescent="0.25">
      <c r="A30" s="48" t="s">
        <v>33</v>
      </c>
      <c r="B30" s="49" t="s">
        <v>2</v>
      </c>
      <c r="C30" s="49" t="s">
        <v>3</v>
      </c>
      <c r="D30" s="49" t="s">
        <v>4</v>
      </c>
      <c r="E30" s="49" t="s">
        <v>5</v>
      </c>
      <c r="F30" s="49" t="s">
        <v>6</v>
      </c>
      <c r="G30" s="49" t="s">
        <v>7</v>
      </c>
    </row>
    <row r="31" spans="1:14" x14ac:dyDescent="0.25">
      <c r="A31" t="s">
        <v>34</v>
      </c>
      <c r="B31" s="1">
        <v>3</v>
      </c>
      <c r="C31" s="1">
        <v>1</v>
      </c>
      <c r="D31" s="1"/>
      <c r="E31" s="1"/>
      <c r="F31" s="1">
        <f t="shared" ref="F31" si="4">SUM(B31:E31)</f>
        <v>4</v>
      </c>
      <c r="G31" s="2">
        <f t="shared" ref="G31:G42" si="5">F31/$F$42</f>
        <v>3.2260666182756673E-4</v>
      </c>
      <c r="I31" s="1"/>
      <c r="J31" s="1"/>
      <c r="K31" s="1"/>
      <c r="L31" s="1"/>
      <c r="M31" s="1"/>
      <c r="N31" s="1"/>
    </row>
    <row r="32" spans="1:14" x14ac:dyDescent="0.25">
      <c r="A32" t="s">
        <v>35</v>
      </c>
      <c r="B32" s="1">
        <v>0</v>
      </c>
      <c r="C32" s="1">
        <v>0</v>
      </c>
      <c r="D32" s="1"/>
      <c r="E32" s="1"/>
      <c r="F32" s="1">
        <f t="shared" ref="F32:F41" si="6">SUM(B32:E32)</f>
        <v>0</v>
      </c>
      <c r="G32" s="2">
        <f t="shared" si="5"/>
        <v>0</v>
      </c>
      <c r="I32" s="1"/>
      <c r="J32" s="1"/>
      <c r="K32" s="1"/>
      <c r="L32" s="1"/>
      <c r="M32" s="1"/>
      <c r="N32" s="2"/>
    </row>
    <row r="33" spans="1:14" x14ac:dyDescent="0.25">
      <c r="A33" t="s">
        <v>36</v>
      </c>
      <c r="B33" s="1">
        <v>768</v>
      </c>
      <c r="C33" s="1">
        <v>859</v>
      </c>
      <c r="D33" s="1"/>
      <c r="E33" s="1"/>
      <c r="F33" s="1">
        <f t="shared" si="6"/>
        <v>1627</v>
      </c>
      <c r="G33" s="2">
        <f t="shared" si="5"/>
        <v>0.13122025969836276</v>
      </c>
      <c r="I33" s="1"/>
      <c r="J33" s="1"/>
      <c r="K33" s="1"/>
      <c r="L33" s="1"/>
      <c r="M33" s="1"/>
      <c r="N33" s="2"/>
    </row>
    <row r="34" spans="1:14" x14ac:dyDescent="0.25">
      <c r="A34" t="s">
        <v>37</v>
      </c>
      <c r="B34" s="1">
        <v>205</v>
      </c>
      <c r="C34" s="1">
        <v>211</v>
      </c>
      <c r="D34" s="1"/>
      <c r="E34" s="1"/>
      <c r="F34" s="1">
        <f t="shared" si="6"/>
        <v>416</v>
      </c>
      <c r="G34" s="2">
        <f t="shared" si="5"/>
        <v>3.3551092830066943E-2</v>
      </c>
      <c r="I34" s="1"/>
      <c r="J34" s="1"/>
      <c r="K34" s="1"/>
      <c r="L34" s="1"/>
      <c r="M34" s="1"/>
      <c r="N34" s="2"/>
    </row>
    <row r="35" spans="1:14" x14ac:dyDescent="0.25">
      <c r="A35" t="s">
        <v>38</v>
      </c>
      <c r="B35" s="1">
        <v>0</v>
      </c>
      <c r="C35" s="1">
        <v>0</v>
      </c>
      <c r="D35" s="1"/>
      <c r="E35" s="1"/>
      <c r="F35" s="1">
        <f t="shared" si="6"/>
        <v>0</v>
      </c>
      <c r="G35" s="2">
        <f t="shared" si="5"/>
        <v>0</v>
      </c>
      <c r="I35" s="1"/>
      <c r="J35" s="1"/>
      <c r="K35" s="1"/>
      <c r="L35" s="1"/>
      <c r="M35" s="1"/>
      <c r="N35" s="2"/>
    </row>
    <row r="36" spans="1:14" x14ac:dyDescent="0.25">
      <c r="A36" t="s">
        <v>39</v>
      </c>
      <c r="B36" s="1">
        <v>13</v>
      </c>
      <c r="C36" s="1">
        <v>12</v>
      </c>
      <c r="D36" s="1"/>
      <c r="E36" s="1"/>
      <c r="F36" s="1">
        <f t="shared" si="6"/>
        <v>25</v>
      </c>
      <c r="G36" s="2">
        <f t="shared" si="5"/>
        <v>2.016291636422292E-3</v>
      </c>
      <c r="I36" s="1"/>
      <c r="J36" s="1"/>
      <c r="K36" s="1"/>
      <c r="L36" s="1"/>
      <c r="M36" s="1"/>
      <c r="N36" s="1"/>
    </row>
    <row r="37" spans="1:14" x14ac:dyDescent="0.25">
      <c r="A37" t="s">
        <v>40</v>
      </c>
      <c r="B37" s="1">
        <v>22</v>
      </c>
      <c r="C37" s="1">
        <v>62</v>
      </c>
      <c r="D37" s="1"/>
      <c r="E37" s="1"/>
      <c r="F37" s="1">
        <f t="shared" si="6"/>
        <v>84</v>
      </c>
      <c r="G37" s="2">
        <f t="shared" si="5"/>
        <v>6.7747398983789018E-3</v>
      </c>
      <c r="I37" s="1"/>
      <c r="J37" s="1"/>
      <c r="K37" s="1"/>
      <c r="L37" s="1"/>
      <c r="M37" s="1"/>
      <c r="N37" s="2"/>
    </row>
    <row r="38" spans="1:14" x14ac:dyDescent="0.25">
      <c r="A38" t="s">
        <v>41</v>
      </c>
      <c r="B38" s="1">
        <v>0</v>
      </c>
      <c r="C38" s="1">
        <v>0</v>
      </c>
      <c r="D38" s="1"/>
      <c r="E38" s="1"/>
      <c r="F38" s="1">
        <f t="shared" si="6"/>
        <v>0</v>
      </c>
      <c r="G38" s="2">
        <f t="shared" si="5"/>
        <v>0</v>
      </c>
      <c r="I38" s="1"/>
      <c r="J38" s="1"/>
      <c r="K38" s="1"/>
      <c r="L38" s="1"/>
      <c r="M38" s="1"/>
      <c r="N38" s="2"/>
    </row>
    <row r="39" spans="1:14" x14ac:dyDescent="0.25">
      <c r="A39" t="s">
        <v>42</v>
      </c>
      <c r="B39" s="1">
        <v>0</v>
      </c>
      <c r="C39" s="1">
        <v>0</v>
      </c>
      <c r="D39" s="1"/>
      <c r="E39" s="1"/>
      <c r="F39" s="1">
        <f t="shared" si="6"/>
        <v>0</v>
      </c>
      <c r="G39" s="2">
        <f t="shared" si="5"/>
        <v>0</v>
      </c>
      <c r="I39" s="1"/>
      <c r="J39" s="1"/>
      <c r="K39" s="1"/>
      <c r="L39" s="1"/>
      <c r="M39" s="1"/>
      <c r="N39" s="2"/>
    </row>
    <row r="40" spans="1:14" x14ac:dyDescent="0.25">
      <c r="A40" t="s">
        <v>43</v>
      </c>
      <c r="B40" s="1">
        <v>216</v>
      </c>
      <c r="C40" s="1">
        <v>224</v>
      </c>
      <c r="D40" s="1"/>
      <c r="E40" s="1"/>
      <c r="F40" s="1">
        <f t="shared" si="6"/>
        <v>440</v>
      </c>
      <c r="G40" s="2">
        <f t="shared" si="5"/>
        <v>3.5486732801032345E-2</v>
      </c>
      <c r="I40" s="1"/>
      <c r="J40" s="1"/>
      <c r="K40" s="1"/>
      <c r="L40" s="1"/>
      <c r="M40" s="1"/>
      <c r="N40" s="2"/>
    </row>
    <row r="41" spans="1:14" x14ac:dyDescent="0.25">
      <c r="A41" t="s">
        <v>44</v>
      </c>
      <c r="B41" s="1">
        <v>2001</v>
      </c>
      <c r="C41" s="1">
        <v>2097</v>
      </c>
      <c r="D41" s="1"/>
      <c r="E41" s="1"/>
      <c r="F41" s="1">
        <f t="shared" si="6"/>
        <v>4098</v>
      </c>
      <c r="G41" s="2">
        <f t="shared" si="5"/>
        <v>0.33051052504234213</v>
      </c>
      <c r="I41" s="1"/>
      <c r="J41" s="1"/>
      <c r="K41" s="1"/>
      <c r="L41" s="1"/>
      <c r="M41" s="1"/>
      <c r="N41" s="2"/>
    </row>
    <row r="42" spans="1:14" x14ac:dyDescent="0.25">
      <c r="A42" s="14" t="s">
        <v>6</v>
      </c>
      <c r="B42" s="15">
        <f>SUBTOTAL(109,B5:B29,B31:B41)</f>
        <v>5983</v>
      </c>
      <c r="C42" s="15">
        <f t="shared" ref="C42:F42" si="7">SUBTOTAL(109,C5:C29,C31:C41)</f>
        <v>6416</v>
      </c>
      <c r="D42" s="15">
        <f t="shared" si="7"/>
        <v>0</v>
      </c>
      <c r="E42" s="15">
        <f t="shared" si="7"/>
        <v>0</v>
      </c>
      <c r="F42" s="15">
        <f t="shared" si="7"/>
        <v>12399</v>
      </c>
      <c r="G42" s="16">
        <f t="shared" si="5"/>
        <v>1</v>
      </c>
      <c r="I42" s="1"/>
      <c r="J42" s="1"/>
      <c r="K42" s="1"/>
      <c r="L42" s="1"/>
      <c r="M42" s="1"/>
      <c r="N42" s="2"/>
    </row>
    <row r="43" spans="1:14" ht="49.5" customHeight="1" x14ac:dyDescent="0.25">
      <c r="A43" s="84" t="s">
        <v>45</v>
      </c>
      <c r="B43" s="85"/>
      <c r="C43" s="85"/>
      <c r="D43" s="85"/>
      <c r="E43" s="85"/>
      <c r="F43" s="85"/>
      <c r="G43" s="86"/>
    </row>
    <row r="44" spans="1:14" x14ac:dyDescent="0.25">
      <c r="A44" s="87"/>
      <c r="B44" s="87"/>
      <c r="C44" s="87"/>
      <c r="D44" s="87"/>
      <c r="E44" s="87"/>
      <c r="F44" s="87"/>
      <c r="G44" s="87"/>
    </row>
    <row r="45" spans="1:14" x14ac:dyDescent="0.25">
      <c r="A45" t="s">
        <v>46</v>
      </c>
      <c r="B45" s="1" t="s">
        <v>2</v>
      </c>
      <c r="C45" s="1" t="s">
        <v>3</v>
      </c>
      <c r="D45" s="1" t="s">
        <v>4</v>
      </c>
      <c r="E45" s="1" t="s">
        <v>5</v>
      </c>
      <c r="F45" s="1" t="s">
        <v>6</v>
      </c>
      <c r="G45" s="1" t="s">
        <v>7</v>
      </c>
    </row>
    <row r="46" spans="1:14" x14ac:dyDescent="0.25">
      <c r="A46" t="s">
        <v>47</v>
      </c>
      <c r="B46" s="1">
        <v>1599</v>
      </c>
      <c r="C46" s="1">
        <v>1610</v>
      </c>
      <c r="D46" s="1"/>
      <c r="E46" s="1"/>
      <c r="F46" s="1">
        <f>SUM(B46:E46)</f>
        <v>3209</v>
      </c>
      <c r="G46" s="2">
        <f>F46/$F$49</f>
        <v>0.68583030562085912</v>
      </c>
    </row>
    <row r="47" spans="1:14" x14ac:dyDescent="0.25">
      <c r="A47" t="s">
        <v>48</v>
      </c>
      <c r="B47" s="1">
        <v>774</v>
      </c>
      <c r="C47" s="1">
        <v>663</v>
      </c>
      <c r="D47" s="1"/>
      <c r="E47" s="1"/>
      <c r="F47" s="1">
        <f t="shared" ref="F47:F48" si="8">SUM(B47:E47)</f>
        <v>1437</v>
      </c>
      <c r="G47" s="2">
        <f>F47/$F$49</f>
        <v>0.30711690532164992</v>
      </c>
    </row>
    <row r="48" spans="1:14" x14ac:dyDescent="0.25">
      <c r="A48" t="s">
        <v>49</v>
      </c>
      <c r="B48" s="1">
        <v>21</v>
      </c>
      <c r="C48" s="1">
        <v>12</v>
      </c>
      <c r="D48" s="1"/>
      <c r="E48" s="1"/>
      <c r="F48" s="1">
        <f t="shared" si="8"/>
        <v>33</v>
      </c>
      <c r="G48" s="2">
        <f>F48/$F$49</f>
        <v>7.0527890574909168E-3</v>
      </c>
    </row>
    <row r="49" spans="1:7" x14ac:dyDescent="0.25">
      <c r="A49" s="14" t="s">
        <v>6</v>
      </c>
      <c r="B49" s="15">
        <f>SUM(B46:B48)</f>
        <v>2394</v>
      </c>
      <c r="C49" s="15">
        <f t="shared" ref="C49:F49" si="9">SUM(C46:C48)</f>
        <v>2285</v>
      </c>
      <c r="D49" s="15">
        <f t="shared" si="9"/>
        <v>0</v>
      </c>
      <c r="E49" s="15">
        <f t="shared" si="9"/>
        <v>0</v>
      </c>
      <c r="F49" s="15">
        <f t="shared" si="9"/>
        <v>4679</v>
      </c>
      <c r="G49" s="16">
        <f>SUBTOTAL(109,G46:G48)</f>
        <v>1</v>
      </c>
    </row>
    <row r="50" spans="1:7" x14ac:dyDescent="0.25">
      <c r="A50" s="87"/>
      <c r="B50" s="87"/>
      <c r="C50" s="87"/>
      <c r="D50" s="87"/>
      <c r="E50" s="87"/>
      <c r="F50" s="87"/>
      <c r="G50" s="87"/>
    </row>
    <row r="51" spans="1:7" x14ac:dyDescent="0.25">
      <c r="A51" t="s">
        <v>50</v>
      </c>
      <c r="B51" s="1" t="s">
        <v>2</v>
      </c>
      <c r="C51" s="1" t="s">
        <v>3</v>
      </c>
      <c r="D51" s="1" t="s">
        <v>4</v>
      </c>
      <c r="E51" s="1" t="s">
        <v>5</v>
      </c>
      <c r="F51" s="1" t="s">
        <v>6</v>
      </c>
      <c r="G51" s="1" t="s">
        <v>7</v>
      </c>
    </row>
    <row r="52" spans="1:7" x14ac:dyDescent="0.25">
      <c r="A52" t="s">
        <v>51</v>
      </c>
      <c r="B52" s="1">
        <v>46</v>
      </c>
      <c r="C52" s="1">
        <v>48</v>
      </c>
      <c r="D52" s="1"/>
      <c r="E52" s="1"/>
      <c r="F52" s="1">
        <f>SUM(B52:E52)</f>
        <v>94</v>
      </c>
      <c r="G52" s="2">
        <f>F52/$F$57</f>
        <v>2.0089762769822612E-2</v>
      </c>
    </row>
    <row r="53" spans="1:7" x14ac:dyDescent="0.25">
      <c r="A53" t="s">
        <v>52</v>
      </c>
      <c r="B53" s="1">
        <v>951</v>
      </c>
      <c r="C53" s="1">
        <v>1040</v>
      </c>
      <c r="D53" s="1"/>
      <c r="E53" s="1"/>
      <c r="F53" s="1">
        <f t="shared" ref="F53:F58" si="10">SUM(B53:E53)</f>
        <v>1991</v>
      </c>
      <c r="G53" s="2">
        <f>F53/$F$57</f>
        <v>0.42551827313528534</v>
      </c>
    </row>
    <row r="54" spans="1:7" x14ac:dyDescent="0.25">
      <c r="A54" t="s">
        <v>53</v>
      </c>
      <c r="B54" s="1">
        <v>10</v>
      </c>
      <c r="C54" s="1">
        <v>9</v>
      </c>
      <c r="D54" s="1"/>
      <c r="E54" s="1"/>
      <c r="F54" s="1">
        <f t="shared" si="10"/>
        <v>19</v>
      </c>
      <c r="G54" s="2">
        <f>F54/$F$57</f>
        <v>4.0606967300705283E-3</v>
      </c>
    </row>
    <row r="55" spans="1:7" x14ac:dyDescent="0.25">
      <c r="A55" t="s">
        <v>54</v>
      </c>
      <c r="B55" s="1">
        <f>114+8</f>
        <v>122</v>
      </c>
      <c r="C55" s="1">
        <v>77</v>
      </c>
      <c r="D55" s="1"/>
      <c r="E55" s="1"/>
      <c r="F55" s="1">
        <f t="shared" si="10"/>
        <v>199</v>
      </c>
      <c r="G55" s="2">
        <f>F55/$F$57</f>
        <v>4.2530455225475529E-2</v>
      </c>
    </row>
    <row r="56" spans="1:7" x14ac:dyDescent="0.25">
      <c r="A56" t="s">
        <v>55</v>
      </c>
      <c r="B56" s="1">
        <v>1265</v>
      </c>
      <c r="C56" s="1">
        <v>1111</v>
      </c>
      <c r="D56" s="1"/>
      <c r="E56" s="1"/>
      <c r="F56" s="1">
        <f t="shared" si="10"/>
        <v>2376</v>
      </c>
      <c r="G56" s="2">
        <f>F56/$F$57</f>
        <v>0.50780081213934603</v>
      </c>
    </row>
    <row r="57" spans="1:7" x14ac:dyDescent="0.25">
      <c r="A57" s="14" t="s">
        <v>6</v>
      </c>
      <c r="B57" s="15">
        <f>SUM(B52:B56)</f>
        <v>2394</v>
      </c>
      <c r="C57" s="15">
        <f t="shared" ref="C57:F57" si="11">SUM(C52:C56)</f>
        <v>2285</v>
      </c>
      <c r="D57" s="15">
        <f t="shared" si="11"/>
        <v>0</v>
      </c>
      <c r="E57" s="15">
        <f t="shared" si="11"/>
        <v>0</v>
      </c>
      <c r="F57" s="15">
        <f t="shared" si="11"/>
        <v>4679</v>
      </c>
      <c r="G57" s="16">
        <f>SUBTOTAL(109,G52:G56)</f>
        <v>1</v>
      </c>
    </row>
    <row r="58" spans="1:7" x14ac:dyDescent="0.25">
      <c r="A58" t="s">
        <v>56</v>
      </c>
      <c r="B58" s="1">
        <v>231</v>
      </c>
      <c r="C58" s="1">
        <v>242</v>
      </c>
      <c r="D58" s="1"/>
      <c r="E58" s="1"/>
      <c r="F58" s="1">
        <f t="shared" si="10"/>
        <v>473</v>
      </c>
      <c r="G58" s="63"/>
    </row>
    <row r="59" spans="1:7" ht="62.25" customHeight="1" x14ac:dyDescent="0.25">
      <c r="A59" s="88" t="s">
        <v>57</v>
      </c>
      <c r="B59" s="88"/>
      <c r="C59" s="88"/>
      <c r="D59" s="88"/>
      <c r="E59" s="88"/>
      <c r="F59" s="88"/>
      <c r="G59" s="88"/>
    </row>
    <row r="60" spans="1:7" x14ac:dyDescent="0.25">
      <c r="A60" s="87"/>
      <c r="B60" s="87"/>
      <c r="C60" s="87"/>
      <c r="D60" s="87"/>
      <c r="E60" s="87"/>
      <c r="F60" s="87"/>
      <c r="G60" s="87"/>
    </row>
    <row r="61" spans="1:7" x14ac:dyDescent="0.25">
      <c r="A61" t="s">
        <v>58</v>
      </c>
      <c r="B61" s="1" t="s">
        <v>2</v>
      </c>
      <c r="C61" s="1" t="s">
        <v>3</v>
      </c>
      <c r="D61" s="1" t="s">
        <v>4</v>
      </c>
      <c r="E61" s="1" t="s">
        <v>5</v>
      </c>
      <c r="F61" s="1" t="s">
        <v>6</v>
      </c>
      <c r="G61" s="1" t="s">
        <v>7</v>
      </c>
    </row>
    <row r="62" spans="1:7" x14ac:dyDescent="0.25">
      <c r="A62" t="s">
        <v>47</v>
      </c>
      <c r="B62" s="1">
        <v>988</v>
      </c>
      <c r="C62" s="1">
        <v>969</v>
      </c>
      <c r="D62" s="1"/>
      <c r="E62" s="1"/>
      <c r="F62" s="1">
        <f>SUM(B62:E62)</f>
        <v>1957</v>
      </c>
      <c r="G62" s="2">
        <f t="shared" ref="G62:G65" si="12">F62/$F$65</f>
        <v>0.48261405672009866</v>
      </c>
    </row>
    <row r="63" spans="1:7" x14ac:dyDescent="0.25">
      <c r="A63" t="s">
        <v>48</v>
      </c>
      <c r="B63" s="1">
        <v>1016</v>
      </c>
      <c r="C63" s="1">
        <v>1014</v>
      </c>
      <c r="D63" s="1"/>
      <c r="E63" s="1"/>
      <c r="F63" s="1">
        <f t="shared" ref="F63:F64" si="13">SUM(B63:E63)</f>
        <v>2030</v>
      </c>
      <c r="G63" s="2">
        <f t="shared" si="12"/>
        <v>0.50061652281134406</v>
      </c>
    </row>
    <row r="64" spans="1:7" x14ac:dyDescent="0.25">
      <c r="A64" t="s">
        <v>49</v>
      </c>
      <c r="B64" s="1">
        <v>9</v>
      </c>
      <c r="C64" s="1">
        <v>59</v>
      </c>
      <c r="D64" s="1"/>
      <c r="E64" s="1"/>
      <c r="F64" s="1">
        <f t="shared" si="13"/>
        <v>68</v>
      </c>
      <c r="G64" s="2">
        <f t="shared" si="12"/>
        <v>1.6769420468557335E-2</v>
      </c>
    </row>
    <row r="65" spans="1:24" x14ac:dyDescent="0.25">
      <c r="A65" s="14" t="s">
        <v>6</v>
      </c>
      <c r="B65" s="15">
        <f>SUM(B62:B64)</f>
        <v>2013</v>
      </c>
      <c r="C65" s="15">
        <f t="shared" ref="C65:F65" si="14">SUM(C62:C64)</f>
        <v>2042</v>
      </c>
      <c r="D65" s="15">
        <f t="shared" si="14"/>
        <v>0</v>
      </c>
      <c r="E65" s="15">
        <f t="shared" si="14"/>
        <v>0</v>
      </c>
      <c r="F65" s="15">
        <f t="shared" si="14"/>
        <v>4055</v>
      </c>
      <c r="G65" s="16">
        <f t="shared" si="12"/>
        <v>1</v>
      </c>
    </row>
    <row r="66" spans="1:24" x14ac:dyDescent="0.25">
      <c r="A66" s="87"/>
      <c r="B66" s="87"/>
      <c r="C66" s="87"/>
      <c r="D66" s="87"/>
      <c r="E66" s="87"/>
      <c r="F66" s="87"/>
      <c r="G66" s="87"/>
    </row>
    <row r="67" spans="1:24" x14ac:dyDescent="0.25">
      <c r="A67" t="s">
        <v>59</v>
      </c>
      <c r="B67" s="1" t="s">
        <v>2</v>
      </c>
      <c r="C67" s="1" t="s">
        <v>3</v>
      </c>
      <c r="D67" s="1" t="s">
        <v>4</v>
      </c>
      <c r="E67" s="1" t="s">
        <v>5</v>
      </c>
      <c r="F67" s="1" t="s">
        <v>6</v>
      </c>
      <c r="G67" s="1" t="s">
        <v>7</v>
      </c>
    </row>
    <row r="68" spans="1:24" x14ac:dyDescent="0.25">
      <c r="A68" t="s">
        <v>51</v>
      </c>
      <c r="B68" s="1">
        <v>86</v>
      </c>
      <c r="C68" s="1">
        <v>96</v>
      </c>
      <c r="D68" s="1"/>
      <c r="E68" s="1"/>
      <c r="F68" s="1">
        <f>SUM(B68:E68)</f>
        <v>182</v>
      </c>
      <c r="G68" s="2">
        <f t="shared" ref="G68:G74" si="15">F68/F$73</f>
        <v>4.4882860665844633E-2</v>
      </c>
    </row>
    <row r="69" spans="1:24" x14ac:dyDescent="0.25">
      <c r="A69" t="s">
        <v>52</v>
      </c>
      <c r="B69" s="1">
        <v>464</v>
      </c>
      <c r="C69" s="1">
        <v>476</v>
      </c>
      <c r="D69" s="1"/>
      <c r="E69" s="1"/>
      <c r="F69" s="1">
        <f t="shared" ref="F69:F74" si="16">SUM(B69:E69)</f>
        <v>940</v>
      </c>
      <c r="G69" s="2">
        <f t="shared" si="15"/>
        <v>0.23181257706535141</v>
      </c>
      <c r="H69" s="5"/>
      <c r="I69" s="5"/>
      <c r="J69" s="5"/>
      <c r="K69" s="5"/>
      <c r="L69" s="5"/>
      <c r="M69" s="5"/>
      <c r="N69" s="5"/>
      <c r="O69" s="5"/>
      <c r="P69" s="5"/>
      <c r="Q69" s="5"/>
      <c r="R69" s="5"/>
      <c r="S69" s="5"/>
      <c r="T69" s="5"/>
      <c r="U69" s="5"/>
      <c r="V69" s="5"/>
      <c r="W69" s="5"/>
      <c r="X69" s="5"/>
    </row>
    <row r="70" spans="1:24" x14ac:dyDescent="0.25">
      <c r="A70" t="s">
        <v>53</v>
      </c>
      <c r="B70" s="1">
        <v>3</v>
      </c>
      <c r="C70" s="1">
        <v>6</v>
      </c>
      <c r="D70" s="1"/>
      <c r="E70" s="1"/>
      <c r="F70" s="1">
        <f t="shared" si="16"/>
        <v>9</v>
      </c>
      <c r="G70" s="2">
        <f t="shared" si="15"/>
        <v>2.2194821208384712E-3</v>
      </c>
    </row>
    <row r="71" spans="1:24" x14ac:dyDescent="0.25">
      <c r="A71" t="s">
        <v>54</v>
      </c>
      <c r="B71" s="1">
        <f>15+2+234</f>
        <v>251</v>
      </c>
      <c r="C71" s="1">
        <v>246</v>
      </c>
      <c r="D71" s="1"/>
      <c r="E71" s="1"/>
      <c r="F71" s="1">
        <f t="shared" si="16"/>
        <v>497</v>
      </c>
      <c r="G71" s="2">
        <f t="shared" si="15"/>
        <v>0.12256473489519112</v>
      </c>
    </row>
    <row r="72" spans="1:24" x14ac:dyDescent="0.25">
      <c r="A72" t="s">
        <v>55</v>
      </c>
      <c r="B72" s="1">
        <v>1209</v>
      </c>
      <c r="C72" s="1">
        <v>1218</v>
      </c>
      <c r="D72" s="1"/>
      <c r="E72" s="1"/>
      <c r="F72" s="1">
        <f t="shared" si="16"/>
        <v>2427</v>
      </c>
      <c r="G72" s="2">
        <f t="shared" si="15"/>
        <v>0.59852034525277431</v>
      </c>
    </row>
    <row r="73" spans="1:24" x14ac:dyDescent="0.25">
      <c r="A73" s="14" t="s">
        <v>6</v>
      </c>
      <c r="B73" s="15">
        <f>SUM(B68:B72)</f>
        <v>2013</v>
      </c>
      <c r="C73" s="15">
        <f t="shared" ref="C73:F73" si="17">SUM(C68:C72)</f>
        <v>2042</v>
      </c>
      <c r="D73" s="15">
        <f t="shared" si="17"/>
        <v>0</v>
      </c>
      <c r="E73" s="15">
        <f t="shared" si="17"/>
        <v>0</v>
      </c>
      <c r="F73" s="15">
        <f t="shared" si="17"/>
        <v>4055</v>
      </c>
      <c r="G73" s="16">
        <f t="shared" si="15"/>
        <v>1</v>
      </c>
    </row>
    <row r="74" spans="1:24" x14ac:dyDescent="0.25">
      <c r="A74" t="s">
        <v>56</v>
      </c>
      <c r="B74" s="1">
        <v>248</v>
      </c>
      <c r="C74" s="1">
        <v>246</v>
      </c>
      <c r="D74" s="1"/>
      <c r="E74" s="1"/>
      <c r="F74" s="1">
        <f t="shared" si="16"/>
        <v>494</v>
      </c>
      <c r="G74" s="47">
        <f t="shared" si="15"/>
        <v>0.1218249075215783</v>
      </c>
    </row>
    <row r="75" spans="1:24" ht="60.75" customHeight="1" x14ac:dyDescent="0.25">
      <c r="A75" s="88" t="s">
        <v>57</v>
      </c>
      <c r="B75" s="88"/>
      <c r="C75" s="88"/>
      <c r="D75" s="88"/>
      <c r="E75" s="88"/>
      <c r="F75" s="88"/>
      <c r="G75" s="88"/>
    </row>
    <row r="76" spans="1:24" x14ac:dyDescent="0.25">
      <c r="A76" s="87"/>
      <c r="B76" s="87"/>
      <c r="C76" s="87"/>
      <c r="D76" s="87"/>
      <c r="E76" s="87"/>
      <c r="F76" s="87"/>
      <c r="G76" s="87"/>
    </row>
    <row r="77" spans="1:24" x14ac:dyDescent="0.25">
      <c r="A77" t="s">
        <v>60</v>
      </c>
      <c r="B77" s="1" t="s">
        <v>2</v>
      </c>
      <c r="C77" s="1" t="s">
        <v>3</v>
      </c>
      <c r="D77" s="1" t="s">
        <v>4</v>
      </c>
      <c r="E77" s="1" t="s">
        <v>5</v>
      </c>
      <c r="F77" s="1" t="s">
        <v>6</v>
      </c>
      <c r="G77" s="1" t="s">
        <v>7</v>
      </c>
    </row>
    <row r="78" spans="1:24" x14ac:dyDescent="0.25">
      <c r="A78" t="s">
        <v>61</v>
      </c>
      <c r="B78" s="1">
        <v>833</v>
      </c>
      <c r="C78" s="1">
        <v>768</v>
      </c>
      <c r="D78" s="1"/>
      <c r="E78" s="1"/>
      <c r="F78" s="1">
        <f>SUM(B78:E78)</f>
        <v>1601</v>
      </c>
      <c r="G78" s="2">
        <f>F78/$F$85</f>
        <v>0.12912331639648358</v>
      </c>
    </row>
    <row r="79" spans="1:24" x14ac:dyDescent="0.25">
      <c r="A79" t="s">
        <v>62</v>
      </c>
      <c r="B79" s="1">
        <v>781</v>
      </c>
      <c r="C79" s="1">
        <v>784</v>
      </c>
      <c r="D79" s="1"/>
      <c r="E79" s="1"/>
      <c r="F79" s="1">
        <f>SUM(B79:E79)</f>
        <v>1565</v>
      </c>
      <c r="G79" s="2">
        <f>F79/$F$85</f>
        <v>0.1262198564400355</v>
      </c>
    </row>
    <row r="80" spans="1:24" x14ac:dyDescent="0.25">
      <c r="A80" t="s">
        <v>63</v>
      </c>
      <c r="B80" s="1">
        <v>542</v>
      </c>
      <c r="C80" s="1">
        <v>517</v>
      </c>
      <c r="D80" s="1"/>
      <c r="E80" s="1"/>
      <c r="F80" s="1">
        <f t="shared" ref="F80:F84" si="18">SUM(B80:E80)</f>
        <v>1059</v>
      </c>
      <c r="G80" s="2">
        <f t="shared" ref="G80:G84" si="19">F80/$F$85</f>
        <v>8.5410113718848296E-2</v>
      </c>
    </row>
    <row r="81" spans="1:7" x14ac:dyDescent="0.25">
      <c r="A81" t="s">
        <v>64</v>
      </c>
      <c r="B81" s="1">
        <v>1214</v>
      </c>
      <c r="C81" s="1">
        <v>1545</v>
      </c>
      <c r="D81" s="1"/>
      <c r="E81" s="1"/>
      <c r="F81" s="1">
        <f t="shared" si="18"/>
        <v>2759</v>
      </c>
      <c r="G81" s="2">
        <f t="shared" si="19"/>
        <v>0.22251794499556415</v>
      </c>
    </row>
    <row r="82" spans="1:7" x14ac:dyDescent="0.25">
      <c r="A82" t="s">
        <v>65</v>
      </c>
      <c r="B82" s="1">
        <v>1001</v>
      </c>
      <c r="C82" s="1">
        <v>1083</v>
      </c>
      <c r="D82" s="1"/>
      <c r="E82" s="1"/>
      <c r="F82" s="1">
        <f t="shared" si="18"/>
        <v>2084</v>
      </c>
      <c r="G82" s="2">
        <f t="shared" si="19"/>
        <v>0.16807807081216228</v>
      </c>
    </row>
    <row r="83" spans="1:7" x14ac:dyDescent="0.25">
      <c r="A83" t="s">
        <v>66</v>
      </c>
      <c r="B83" s="1">
        <v>1581</v>
      </c>
      <c r="C83" s="1">
        <v>1673</v>
      </c>
      <c r="D83" s="1"/>
      <c r="E83" s="1"/>
      <c r="F83" s="1">
        <f t="shared" si="18"/>
        <v>3254</v>
      </c>
      <c r="G83" s="2">
        <f t="shared" si="19"/>
        <v>0.26244051939672552</v>
      </c>
    </row>
    <row r="84" spans="1:7" x14ac:dyDescent="0.25">
      <c r="A84" t="s">
        <v>54</v>
      </c>
      <c r="B84" s="1">
        <v>31</v>
      </c>
      <c r="C84" s="1">
        <v>46</v>
      </c>
      <c r="D84" s="1"/>
      <c r="E84" s="1"/>
      <c r="F84" s="1">
        <f t="shared" si="18"/>
        <v>77</v>
      </c>
      <c r="G84" s="2">
        <f t="shared" si="19"/>
        <v>6.2101782401806594E-3</v>
      </c>
    </row>
    <row r="85" spans="1:7" x14ac:dyDescent="0.25">
      <c r="A85" s="14" t="s">
        <v>6</v>
      </c>
      <c r="B85" s="15">
        <f>SUM(B78:B84)</f>
        <v>5983</v>
      </c>
      <c r="C85" s="15">
        <f>SUM(C78:C84)</f>
        <v>6416</v>
      </c>
      <c r="D85" s="15">
        <f>SUM(D78:D84)</f>
        <v>0</v>
      </c>
      <c r="E85" s="15">
        <f>SUM(E78:E84)</f>
        <v>0</v>
      </c>
      <c r="F85" s="15">
        <f>SUM(F78:F84)</f>
        <v>12399</v>
      </c>
      <c r="G85" s="16">
        <f>SUBTOTAL(109,G78:G84)</f>
        <v>1</v>
      </c>
    </row>
    <row r="86" spans="1:7" ht="12" customHeight="1" thickBot="1" x14ac:dyDescent="0.3">
      <c r="A86" s="82"/>
      <c r="B86" s="82"/>
      <c r="C86" s="82"/>
      <c r="D86" s="82"/>
      <c r="E86" s="82"/>
      <c r="F86" s="82"/>
      <c r="G86" s="82"/>
    </row>
    <row r="87" spans="1:7" ht="53.25" customHeight="1" thickBot="1" x14ac:dyDescent="0.3">
      <c r="A87" s="79" t="s">
        <v>135</v>
      </c>
      <c r="B87" s="80"/>
      <c r="C87" s="80"/>
      <c r="D87" s="80"/>
      <c r="E87" s="80"/>
      <c r="F87" s="80"/>
      <c r="G87" s="8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8"/>
  <sheetViews>
    <sheetView zoomScaleNormal="100" workbookViewId="0">
      <selection activeCell="I1" sqref="I1:I1048576"/>
    </sheetView>
  </sheetViews>
  <sheetFormatPr defaultRowHeight="15" x14ac:dyDescent="0.25"/>
  <cols>
    <col min="1" max="1" width="34.140625" customWidth="1"/>
    <col min="2" max="2" width="7.5703125" style="1" customWidth="1"/>
    <col min="3" max="3" width="8" style="1" customWidth="1"/>
    <col min="4" max="4" width="7.140625" style="1" customWidth="1"/>
    <col min="5" max="5" width="7.28515625" style="1" customWidth="1"/>
    <col min="6" max="6" width="7.85546875" style="1" customWidth="1"/>
    <col min="8" max="8" width="9.140625" style="72" customWidth="1"/>
    <col min="9" max="9" width="1.7109375" customWidth="1"/>
    <col min="10" max="10" width="35.28515625" bestFit="1" customWidth="1"/>
    <col min="11" max="11" width="6.5703125" customWidth="1"/>
    <col min="12" max="12" width="7.85546875" customWidth="1"/>
    <col min="13" max="13" width="5.28515625" customWidth="1"/>
    <col min="14" max="14" width="6.140625" customWidth="1"/>
    <col min="17" max="17" width="9.140625" style="72"/>
  </cols>
  <sheetData>
    <row r="1" spans="1:16" ht="15" customHeight="1" thickBot="1" x14ac:dyDescent="0.3">
      <c r="A1" s="89" t="s">
        <v>67</v>
      </c>
      <c r="B1" s="89"/>
      <c r="C1" s="89"/>
      <c r="D1" s="89"/>
      <c r="E1" s="89"/>
      <c r="F1" s="89"/>
      <c r="G1" s="89"/>
      <c r="J1" s="89" t="s">
        <v>68</v>
      </c>
      <c r="K1" s="89"/>
      <c r="L1" s="89"/>
      <c r="M1" s="89"/>
      <c r="N1" s="89"/>
      <c r="O1" s="89"/>
      <c r="P1" s="89"/>
    </row>
    <row r="2" spans="1:16" ht="15.75" thickTop="1" x14ac:dyDescent="0.25">
      <c r="A2" s="67" t="s">
        <v>1</v>
      </c>
      <c r="B2" s="3" t="s">
        <v>2</v>
      </c>
      <c r="C2" s="3" t="s">
        <v>3</v>
      </c>
      <c r="D2" s="3" t="s">
        <v>4</v>
      </c>
      <c r="E2" s="3" t="s">
        <v>5</v>
      </c>
      <c r="F2" s="3" t="s">
        <v>6</v>
      </c>
      <c r="G2" s="4" t="s">
        <v>7</v>
      </c>
      <c r="J2" s="67" t="s">
        <v>1</v>
      </c>
      <c r="K2" s="3" t="s">
        <v>2</v>
      </c>
      <c r="L2" s="3" t="s">
        <v>3</v>
      </c>
      <c r="M2" s="3" t="s">
        <v>4</v>
      </c>
      <c r="N2" s="3" t="s">
        <v>5</v>
      </c>
      <c r="O2" s="3" t="s">
        <v>6</v>
      </c>
      <c r="P2" s="4" t="s">
        <v>7</v>
      </c>
    </row>
    <row r="3" spans="1:16" x14ac:dyDescent="0.25">
      <c r="A3" t="s">
        <v>8</v>
      </c>
      <c r="B3" s="1">
        <v>6</v>
      </c>
      <c r="C3" s="1">
        <v>0</v>
      </c>
      <c r="F3" s="1">
        <f t="shared" ref="F3:F26" si="0">SUM(B3:E3)</f>
        <v>6</v>
      </c>
      <c r="G3" s="2">
        <f t="shared" ref="G3:G26" si="1">F3/F$39</f>
        <v>1.0871534698314912E-3</v>
      </c>
      <c r="J3" t="s">
        <v>8</v>
      </c>
      <c r="K3" s="1">
        <v>0</v>
      </c>
      <c r="L3" s="1">
        <v>1</v>
      </c>
      <c r="M3" s="1"/>
      <c r="N3" s="1"/>
      <c r="O3" s="1">
        <f t="shared" ref="O3:O26" si="2">SUM(K3:N3)</f>
        <v>1</v>
      </c>
      <c r="P3" s="2">
        <f t="shared" ref="P3:P26" si="3">O3/O$39</f>
        <v>6.9156293222683268E-4</v>
      </c>
    </row>
    <row r="4" spans="1:16" x14ac:dyDescent="0.25">
      <c r="A4" t="s">
        <v>9</v>
      </c>
      <c r="B4" s="1">
        <v>2</v>
      </c>
      <c r="C4" s="1">
        <v>3</v>
      </c>
      <c r="F4" s="1">
        <f t="shared" si="0"/>
        <v>5</v>
      </c>
      <c r="G4" s="2">
        <f t="shared" si="1"/>
        <v>9.05961224859576E-4</v>
      </c>
      <c r="J4" t="s">
        <v>9</v>
      </c>
      <c r="K4" s="1">
        <v>0</v>
      </c>
      <c r="L4" s="1">
        <v>0</v>
      </c>
      <c r="M4" s="1"/>
      <c r="N4" s="1"/>
      <c r="O4" s="1">
        <f t="shared" si="2"/>
        <v>0</v>
      </c>
      <c r="P4" s="2">
        <f t="shared" si="3"/>
        <v>0</v>
      </c>
    </row>
    <row r="5" spans="1:16" x14ac:dyDescent="0.25">
      <c r="A5" t="s">
        <v>10</v>
      </c>
      <c r="B5" s="1">
        <v>309</v>
      </c>
      <c r="C5" s="1">
        <v>352</v>
      </c>
      <c r="F5" s="1">
        <f t="shared" si="0"/>
        <v>661</v>
      </c>
      <c r="G5" s="2">
        <f t="shared" si="1"/>
        <v>0.11976807392643594</v>
      </c>
      <c r="J5" t="s">
        <v>10</v>
      </c>
      <c r="K5" s="1">
        <v>15</v>
      </c>
      <c r="L5" s="1">
        <v>18</v>
      </c>
      <c r="M5" s="1"/>
      <c r="N5" s="1"/>
      <c r="O5" s="1">
        <f t="shared" si="2"/>
        <v>33</v>
      </c>
      <c r="P5" s="2">
        <f t="shared" si="3"/>
        <v>2.2821576763485476E-2</v>
      </c>
    </row>
    <row r="6" spans="1:16" x14ac:dyDescent="0.25">
      <c r="A6" t="s">
        <v>11</v>
      </c>
      <c r="B6" s="1">
        <v>1</v>
      </c>
      <c r="C6" s="1">
        <v>0</v>
      </c>
      <c r="F6" s="1">
        <f t="shared" si="0"/>
        <v>1</v>
      </c>
      <c r="G6" s="2">
        <f t="shared" si="1"/>
        <v>1.811922449719152E-4</v>
      </c>
      <c r="J6" t="s">
        <v>11</v>
      </c>
      <c r="K6" s="1">
        <v>0</v>
      </c>
      <c r="L6" s="1">
        <v>0</v>
      </c>
      <c r="M6" s="1"/>
      <c r="N6" s="1"/>
      <c r="O6" s="1">
        <f t="shared" si="2"/>
        <v>0</v>
      </c>
      <c r="P6" s="2">
        <f t="shared" si="3"/>
        <v>0</v>
      </c>
    </row>
    <row r="7" spans="1:16" x14ac:dyDescent="0.25">
      <c r="A7" t="s">
        <v>12</v>
      </c>
      <c r="B7" s="1">
        <v>23</v>
      </c>
      <c r="C7" s="1">
        <v>35</v>
      </c>
      <c r="F7" s="1">
        <f t="shared" si="0"/>
        <v>58</v>
      </c>
      <c r="G7" s="2">
        <f t="shared" si="1"/>
        <v>1.0509150208371081E-2</v>
      </c>
      <c r="J7" t="s">
        <v>12</v>
      </c>
      <c r="K7" s="1">
        <v>1</v>
      </c>
      <c r="L7" s="1">
        <v>3</v>
      </c>
      <c r="M7" s="1"/>
      <c r="N7" s="1"/>
      <c r="O7" s="1">
        <f t="shared" si="2"/>
        <v>4</v>
      </c>
      <c r="P7" s="2">
        <f t="shared" si="3"/>
        <v>2.7662517289073307E-3</v>
      </c>
    </row>
    <row r="8" spans="1:16" x14ac:dyDescent="0.25">
      <c r="A8" t="s">
        <v>13</v>
      </c>
      <c r="B8" s="1">
        <v>2</v>
      </c>
      <c r="C8" s="1">
        <v>2</v>
      </c>
      <c r="F8" s="1">
        <f t="shared" si="0"/>
        <v>4</v>
      </c>
      <c r="G8" s="2">
        <f t="shared" si="1"/>
        <v>7.247689798876608E-4</v>
      </c>
      <c r="J8" t="s">
        <v>13</v>
      </c>
      <c r="K8" s="1">
        <v>1</v>
      </c>
      <c r="L8" s="1">
        <v>0</v>
      </c>
      <c r="M8" s="1"/>
      <c r="N8" s="1"/>
      <c r="O8" s="1">
        <f t="shared" si="2"/>
        <v>1</v>
      </c>
      <c r="P8" s="2">
        <f t="shared" si="3"/>
        <v>6.9156293222683268E-4</v>
      </c>
    </row>
    <row r="9" spans="1:16" x14ac:dyDescent="0.25">
      <c r="A9" t="s">
        <v>14</v>
      </c>
      <c r="B9" s="1">
        <v>90</v>
      </c>
      <c r="C9" s="1">
        <v>105</v>
      </c>
      <c r="F9" s="1">
        <f t="shared" si="0"/>
        <v>195</v>
      </c>
      <c r="G9" s="2">
        <f t="shared" si="1"/>
        <v>3.5332487769523462E-2</v>
      </c>
      <c r="J9" t="s">
        <v>14</v>
      </c>
      <c r="K9" s="1">
        <v>8</v>
      </c>
      <c r="L9" s="1">
        <v>10</v>
      </c>
      <c r="M9" s="1"/>
      <c r="N9" s="1"/>
      <c r="O9" s="1">
        <f t="shared" si="2"/>
        <v>18</v>
      </c>
      <c r="P9" s="2">
        <f t="shared" si="3"/>
        <v>1.2448132780082987E-2</v>
      </c>
    </row>
    <row r="10" spans="1:16" x14ac:dyDescent="0.25">
      <c r="A10" t="s">
        <v>15</v>
      </c>
      <c r="B10" s="1">
        <v>163</v>
      </c>
      <c r="C10" s="1">
        <v>195</v>
      </c>
      <c r="F10" s="1">
        <f t="shared" si="0"/>
        <v>358</v>
      </c>
      <c r="G10" s="2">
        <f t="shared" si="1"/>
        <v>6.4866823699945647E-2</v>
      </c>
      <c r="J10" t="s">
        <v>15</v>
      </c>
      <c r="K10" s="1">
        <v>23</v>
      </c>
      <c r="L10" s="1">
        <v>35</v>
      </c>
      <c r="M10" s="1"/>
      <c r="N10" s="1"/>
      <c r="O10" s="1">
        <f t="shared" si="2"/>
        <v>58</v>
      </c>
      <c r="P10" s="2">
        <f t="shared" si="3"/>
        <v>4.0110650069156296E-2</v>
      </c>
    </row>
    <row r="11" spans="1:16" x14ac:dyDescent="0.25">
      <c r="A11" t="s">
        <v>16</v>
      </c>
      <c r="B11" s="1">
        <v>0</v>
      </c>
      <c r="C11" s="1">
        <v>1</v>
      </c>
      <c r="F11" s="1">
        <f t="shared" si="0"/>
        <v>1</v>
      </c>
      <c r="G11" s="2">
        <f t="shared" si="1"/>
        <v>1.811922449719152E-4</v>
      </c>
      <c r="J11" t="s">
        <v>16</v>
      </c>
      <c r="K11" s="1">
        <v>1</v>
      </c>
      <c r="L11" s="1">
        <v>2</v>
      </c>
      <c r="M11" s="1"/>
      <c r="N11" s="1"/>
      <c r="O11" s="1">
        <f t="shared" si="2"/>
        <v>3</v>
      </c>
      <c r="P11" s="2">
        <f t="shared" si="3"/>
        <v>2.0746887966804979E-3</v>
      </c>
    </row>
    <row r="12" spans="1:16" x14ac:dyDescent="0.25">
      <c r="A12" t="s">
        <v>17</v>
      </c>
      <c r="B12" s="1">
        <v>1</v>
      </c>
      <c r="C12" s="1">
        <v>1</v>
      </c>
      <c r="F12" s="1">
        <f t="shared" si="0"/>
        <v>2</v>
      </c>
      <c r="G12" s="2">
        <f t="shared" si="1"/>
        <v>3.623844899438304E-4</v>
      </c>
      <c r="J12" t="s">
        <v>17</v>
      </c>
      <c r="K12" s="1">
        <v>0</v>
      </c>
      <c r="L12" s="1">
        <v>0</v>
      </c>
      <c r="M12" s="1"/>
      <c r="N12" s="1"/>
      <c r="O12" s="1">
        <f t="shared" si="2"/>
        <v>0</v>
      </c>
      <c r="P12" s="2">
        <f t="shared" si="3"/>
        <v>0</v>
      </c>
    </row>
    <row r="13" spans="1:16" x14ac:dyDescent="0.25">
      <c r="A13" t="s">
        <v>18</v>
      </c>
      <c r="B13" s="1">
        <v>19</v>
      </c>
      <c r="C13" s="1">
        <v>15</v>
      </c>
      <c r="F13" s="1">
        <f t="shared" si="0"/>
        <v>34</v>
      </c>
      <c r="G13" s="2">
        <f t="shared" si="1"/>
        <v>6.160536329045117E-3</v>
      </c>
      <c r="J13" t="s">
        <v>18</v>
      </c>
      <c r="K13" s="1">
        <v>6</v>
      </c>
      <c r="L13" s="1">
        <v>1</v>
      </c>
      <c r="M13" s="1"/>
      <c r="N13" s="1"/>
      <c r="O13" s="1">
        <f t="shared" si="2"/>
        <v>7</v>
      </c>
      <c r="P13" s="2">
        <f t="shared" si="3"/>
        <v>4.8409405255878286E-3</v>
      </c>
    </row>
    <row r="14" spans="1:16" x14ac:dyDescent="0.25">
      <c r="A14" t="s">
        <v>19</v>
      </c>
      <c r="B14" s="1">
        <v>0</v>
      </c>
      <c r="C14" s="1">
        <v>0</v>
      </c>
      <c r="F14" s="1">
        <f t="shared" si="0"/>
        <v>0</v>
      </c>
      <c r="G14" s="2">
        <f t="shared" si="1"/>
        <v>0</v>
      </c>
      <c r="J14" t="s">
        <v>19</v>
      </c>
      <c r="K14" s="1">
        <v>0</v>
      </c>
      <c r="L14" s="1">
        <v>0</v>
      </c>
      <c r="M14" s="1"/>
      <c r="N14" s="1"/>
      <c r="O14" s="1">
        <f t="shared" si="2"/>
        <v>0</v>
      </c>
      <c r="P14" s="2">
        <f t="shared" si="3"/>
        <v>0</v>
      </c>
    </row>
    <row r="15" spans="1:16" x14ac:dyDescent="0.25">
      <c r="A15" t="s">
        <v>20</v>
      </c>
      <c r="B15" s="1">
        <v>0</v>
      </c>
      <c r="C15" s="1">
        <v>1</v>
      </c>
      <c r="F15" s="1">
        <f t="shared" si="0"/>
        <v>1</v>
      </c>
      <c r="G15" s="2">
        <f t="shared" si="1"/>
        <v>1.811922449719152E-4</v>
      </c>
      <c r="J15" t="s">
        <v>20</v>
      </c>
      <c r="K15" s="1">
        <v>0</v>
      </c>
      <c r="L15" s="1">
        <v>0</v>
      </c>
      <c r="M15" s="1"/>
      <c r="N15" s="1"/>
      <c r="O15" s="1">
        <f t="shared" si="2"/>
        <v>0</v>
      </c>
      <c r="P15" s="2">
        <f t="shared" si="3"/>
        <v>0</v>
      </c>
    </row>
    <row r="16" spans="1:16" x14ac:dyDescent="0.25">
      <c r="A16" t="s">
        <v>22</v>
      </c>
      <c r="B16" s="1">
        <v>0</v>
      </c>
      <c r="C16" s="1">
        <v>0</v>
      </c>
      <c r="F16" s="1">
        <f t="shared" si="0"/>
        <v>0</v>
      </c>
      <c r="G16" s="2">
        <f t="shared" si="1"/>
        <v>0</v>
      </c>
      <c r="J16" t="s">
        <v>22</v>
      </c>
      <c r="K16" s="1">
        <v>0</v>
      </c>
      <c r="L16" s="1">
        <v>0</v>
      </c>
      <c r="M16" s="1"/>
      <c r="N16" s="1"/>
      <c r="O16" s="1">
        <f t="shared" si="2"/>
        <v>0</v>
      </c>
      <c r="P16" s="2">
        <f t="shared" si="3"/>
        <v>0</v>
      </c>
    </row>
    <row r="17" spans="1:16" x14ac:dyDescent="0.25">
      <c r="A17" t="s">
        <v>23</v>
      </c>
      <c r="B17" s="1">
        <v>22</v>
      </c>
      <c r="C17" s="1">
        <v>24</v>
      </c>
      <c r="F17" s="1">
        <f t="shared" si="0"/>
        <v>46</v>
      </c>
      <c r="G17" s="2">
        <f t="shared" si="1"/>
        <v>8.3348432687080989E-3</v>
      </c>
      <c r="J17" t="s">
        <v>23</v>
      </c>
      <c r="K17" s="1">
        <v>0</v>
      </c>
      <c r="L17" s="1">
        <v>0</v>
      </c>
      <c r="M17" s="1"/>
      <c r="N17" s="1"/>
      <c r="O17" s="1">
        <f t="shared" si="2"/>
        <v>0</v>
      </c>
      <c r="P17" s="2">
        <f t="shared" si="3"/>
        <v>0</v>
      </c>
    </row>
    <row r="18" spans="1:16" x14ac:dyDescent="0.25">
      <c r="A18" t="s">
        <v>24</v>
      </c>
      <c r="B18" s="1">
        <v>114</v>
      </c>
      <c r="C18" s="1">
        <v>133</v>
      </c>
      <c r="F18" s="1">
        <f t="shared" si="0"/>
        <v>247</v>
      </c>
      <c r="G18" s="2">
        <f t="shared" si="1"/>
        <v>4.4754484508063054E-2</v>
      </c>
      <c r="J18" t="s">
        <v>24</v>
      </c>
      <c r="K18" s="1">
        <v>84</v>
      </c>
      <c r="L18" s="1">
        <v>81</v>
      </c>
      <c r="M18" s="1"/>
      <c r="N18" s="1"/>
      <c r="O18" s="1">
        <f t="shared" si="2"/>
        <v>165</v>
      </c>
      <c r="P18" s="2">
        <f t="shared" si="3"/>
        <v>0.11410788381742738</v>
      </c>
    </row>
    <row r="19" spans="1:16" x14ac:dyDescent="0.25">
      <c r="A19" t="s">
        <v>25</v>
      </c>
      <c r="B19" s="1">
        <v>18</v>
      </c>
      <c r="C19" s="1">
        <v>14</v>
      </c>
      <c r="F19" s="1">
        <f t="shared" si="0"/>
        <v>32</v>
      </c>
      <c r="G19" s="2">
        <f t="shared" si="1"/>
        <v>5.7981518391012864E-3</v>
      </c>
      <c r="J19" t="s">
        <v>25</v>
      </c>
      <c r="K19" s="1">
        <v>0</v>
      </c>
      <c r="L19" s="1">
        <v>0</v>
      </c>
      <c r="M19" s="1"/>
      <c r="N19" s="1"/>
      <c r="O19" s="1">
        <f t="shared" si="2"/>
        <v>0</v>
      </c>
      <c r="P19" s="2">
        <f t="shared" si="3"/>
        <v>0</v>
      </c>
    </row>
    <row r="20" spans="1:16" x14ac:dyDescent="0.25">
      <c r="A20" t="s">
        <v>26</v>
      </c>
      <c r="B20" s="1">
        <v>3</v>
      </c>
      <c r="C20" s="1">
        <v>1</v>
      </c>
      <c r="F20" s="1">
        <f t="shared" si="0"/>
        <v>4</v>
      </c>
      <c r="G20" s="2">
        <f t="shared" si="1"/>
        <v>7.247689798876608E-4</v>
      </c>
      <c r="J20" t="s">
        <v>26</v>
      </c>
      <c r="K20" s="1">
        <v>2</v>
      </c>
      <c r="L20" s="1">
        <v>1</v>
      </c>
      <c r="M20" s="1"/>
      <c r="N20" s="1"/>
      <c r="O20" s="1">
        <f t="shared" si="2"/>
        <v>3</v>
      </c>
      <c r="P20" s="2">
        <f t="shared" si="3"/>
        <v>2.0746887966804979E-3</v>
      </c>
    </row>
    <row r="21" spans="1:16" x14ac:dyDescent="0.25">
      <c r="A21" t="s">
        <v>27</v>
      </c>
      <c r="B21" s="1">
        <v>0</v>
      </c>
      <c r="C21" s="1">
        <v>0</v>
      </c>
      <c r="F21" s="1">
        <f t="shared" si="0"/>
        <v>0</v>
      </c>
      <c r="G21" s="2">
        <f t="shared" si="1"/>
        <v>0</v>
      </c>
      <c r="J21" t="s">
        <v>27</v>
      </c>
      <c r="K21" s="1">
        <v>0</v>
      </c>
      <c r="L21" s="1">
        <v>0</v>
      </c>
      <c r="M21" s="1"/>
      <c r="N21" s="1"/>
      <c r="O21" s="1">
        <f t="shared" si="2"/>
        <v>0</v>
      </c>
      <c r="P21" s="2">
        <f t="shared" si="3"/>
        <v>0</v>
      </c>
    </row>
    <row r="22" spans="1:16" x14ac:dyDescent="0.25">
      <c r="A22" t="s">
        <v>28</v>
      </c>
      <c r="B22" s="1">
        <v>18</v>
      </c>
      <c r="C22" s="1">
        <v>17</v>
      </c>
      <c r="F22" s="1">
        <f t="shared" si="0"/>
        <v>35</v>
      </c>
      <c r="G22" s="2">
        <f t="shared" si="1"/>
        <v>6.3417285740170323E-3</v>
      </c>
      <c r="J22" t="s">
        <v>28</v>
      </c>
      <c r="K22" s="1">
        <v>0</v>
      </c>
      <c r="L22" s="1">
        <v>3</v>
      </c>
      <c r="M22" s="1"/>
      <c r="N22" s="1"/>
      <c r="O22" s="1">
        <f t="shared" si="2"/>
        <v>3</v>
      </c>
      <c r="P22" s="2">
        <f t="shared" si="3"/>
        <v>2.0746887966804979E-3</v>
      </c>
    </row>
    <row r="23" spans="1:16" x14ac:dyDescent="0.25">
      <c r="A23" t="s">
        <v>29</v>
      </c>
      <c r="B23" s="1">
        <v>17</v>
      </c>
      <c r="C23" s="1">
        <v>10</v>
      </c>
      <c r="F23" s="1">
        <f t="shared" si="0"/>
        <v>27</v>
      </c>
      <c r="G23" s="2">
        <f t="shared" si="1"/>
        <v>4.8921906142417107E-3</v>
      </c>
      <c r="J23" t="s">
        <v>29</v>
      </c>
      <c r="K23" s="1">
        <v>3</v>
      </c>
      <c r="L23" s="1">
        <v>2</v>
      </c>
      <c r="M23" s="1"/>
      <c r="N23" s="1"/>
      <c r="O23" s="1">
        <f t="shared" si="2"/>
        <v>5</v>
      </c>
      <c r="P23" s="2">
        <f t="shared" si="3"/>
        <v>3.4578146611341631E-3</v>
      </c>
    </row>
    <row r="24" spans="1:16" x14ac:dyDescent="0.25">
      <c r="A24" t="s">
        <v>30</v>
      </c>
      <c r="B24" s="1">
        <v>1</v>
      </c>
      <c r="C24" s="1">
        <v>1</v>
      </c>
      <c r="F24" s="1">
        <f t="shared" si="0"/>
        <v>2</v>
      </c>
      <c r="G24" s="2">
        <f t="shared" si="1"/>
        <v>3.623844899438304E-4</v>
      </c>
      <c r="J24" t="s">
        <v>30</v>
      </c>
      <c r="K24" s="1">
        <v>0</v>
      </c>
      <c r="L24" s="1">
        <v>1</v>
      </c>
      <c r="M24" s="1"/>
      <c r="N24" s="1"/>
      <c r="O24" s="1">
        <f t="shared" si="2"/>
        <v>1</v>
      </c>
      <c r="P24" s="2">
        <f t="shared" si="3"/>
        <v>6.9156293222683268E-4</v>
      </c>
    </row>
    <row r="25" spans="1:16" x14ac:dyDescent="0.25">
      <c r="A25" t="s">
        <v>31</v>
      </c>
      <c r="B25" s="1">
        <v>7</v>
      </c>
      <c r="C25" s="1">
        <v>7</v>
      </c>
      <c r="F25" s="1">
        <f t="shared" si="0"/>
        <v>14</v>
      </c>
      <c r="G25" s="2">
        <f t="shared" si="1"/>
        <v>2.536691429606813E-3</v>
      </c>
      <c r="J25" t="s">
        <v>31</v>
      </c>
      <c r="K25" s="1">
        <v>0</v>
      </c>
      <c r="L25" s="1">
        <v>0</v>
      </c>
      <c r="M25" s="1"/>
      <c r="N25" s="1"/>
      <c r="O25" s="1">
        <f t="shared" si="2"/>
        <v>0</v>
      </c>
      <c r="P25" s="2">
        <f t="shared" si="3"/>
        <v>0</v>
      </c>
    </row>
    <row r="26" spans="1:16" x14ac:dyDescent="0.25">
      <c r="A26" t="s">
        <v>69</v>
      </c>
      <c r="B26" s="1">
        <v>38</v>
      </c>
      <c r="C26" s="1">
        <v>38</v>
      </c>
      <c r="F26" s="1">
        <f t="shared" si="0"/>
        <v>76</v>
      </c>
      <c r="G26" s="2">
        <f t="shared" si="1"/>
        <v>1.3770610617865555E-2</v>
      </c>
      <c r="J26" t="s">
        <v>69</v>
      </c>
      <c r="K26" s="1">
        <v>5</v>
      </c>
      <c r="L26" s="1">
        <v>6</v>
      </c>
      <c r="M26" s="1"/>
      <c r="N26" s="1"/>
      <c r="O26" s="1">
        <f t="shared" si="2"/>
        <v>11</v>
      </c>
      <c r="P26" s="2">
        <f t="shared" si="3"/>
        <v>7.6071922544951589E-3</v>
      </c>
    </row>
    <row r="27" spans="1:16" x14ac:dyDescent="0.25">
      <c r="A27" s="48" t="s">
        <v>33</v>
      </c>
      <c r="B27" s="49" t="s">
        <v>2</v>
      </c>
      <c r="C27" s="49" t="s">
        <v>3</v>
      </c>
      <c r="D27" s="49" t="s">
        <v>4</v>
      </c>
      <c r="E27" s="49" t="s">
        <v>5</v>
      </c>
      <c r="F27" s="49" t="s">
        <v>6</v>
      </c>
      <c r="G27" s="49" t="s">
        <v>7</v>
      </c>
      <c r="J27" s="48" t="s">
        <v>33</v>
      </c>
      <c r="K27" s="49" t="s">
        <v>2</v>
      </c>
      <c r="L27" s="49" t="s">
        <v>3</v>
      </c>
      <c r="M27" s="49" t="s">
        <v>4</v>
      </c>
      <c r="N27" s="49" t="s">
        <v>5</v>
      </c>
      <c r="O27" s="49" t="s">
        <v>6</v>
      </c>
      <c r="P27" s="49" t="s">
        <v>7</v>
      </c>
    </row>
    <row r="28" spans="1:16" x14ac:dyDescent="0.25">
      <c r="A28" t="s">
        <v>34</v>
      </c>
      <c r="B28" s="1">
        <v>0</v>
      </c>
      <c r="C28" s="1">
        <v>0</v>
      </c>
      <c r="F28" s="1">
        <f t="shared" ref="F28:F39" si="4">SUM(B28:E28)</f>
        <v>0</v>
      </c>
      <c r="G28" s="2">
        <f t="shared" ref="G28:G38" si="5">F28/F$39</f>
        <v>0</v>
      </c>
      <c r="J28" t="s">
        <v>34</v>
      </c>
      <c r="K28" s="1">
        <v>1</v>
      </c>
      <c r="L28" s="1">
        <v>0</v>
      </c>
      <c r="M28" s="1"/>
      <c r="N28" s="1"/>
      <c r="O28" s="1">
        <f t="shared" ref="O28:O39" si="6">SUM(K28:N28)</f>
        <v>1</v>
      </c>
      <c r="P28" s="2">
        <f t="shared" ref="P28:P38" si="7">O28/O$39</f>
        <v>6.9156293222683268E-4</v>
      </c>
    </row>
    <row r="29" spans="1:16" x14ac:dyDescent="0.25">
      <c r="A29" t="s">
        <v>35</v>
      </c>
      <c r="B29" s="1">
        <v>0</v>
      </c>
      <c r="C29" s="1">
        <v>0</v>
      </c>
      <c r="F29" s="1">
        <f t="shared" si="4"/>
        <v>0</v>
      </c>
      <c r="G29" s="2">
        <f t="shared" si="5"/>
        <v>0</v>
      </c>
      <c r="J29" t="s">
        <v>35</v>
      </c>
      <c r="K29" s="1">
        <v>0</v>
      </c>
      <c r="L29" s="1">
        <v>0</v>
      </c>
      <c r="M29" s="1"/>
      <c r="N29" s="1"/>
      <c r="O29" s="1">
        <f t="shared" si="6"/>
        <v>0</v>
      </c>
      <c r="P29" s="2">
        <f t="shared" si="7"/>
        <v>0</v>
      </c>
    </row>
    <row r="30" spans="1:16" x14ac:dyDescent="0.25">
      <c r="A30" t="s">
        <v>36</v>
      </c>
      <c r="B30" s="1">
        <v>598</v>
      </c>
      <c r="C30" s="1">
        <v>617</v>
      </c>
      <c r="F30" s="1">
        <f t="shared" si="4"/>
        <v>1215</v>
      </c>
      <c r="G30" s="2">
        <f t="shared" si="5"/>
        <v>0.22014857764087697</v>
      </c>
      <c r="J30" t="s">
        <v>36</v>
      </c>
      <c r="K30" s="1">
        <v>98</v>
      </c>
      <c r="L30" s="1">
        <v>141</v>
      </c>
      <c r="M30" s="1"/>
      <c r="N30" s="1"/>
      <c r="O30" s="1">
        <f t="shared" si="6"/>
        <v>239</v>
      </c>
      <c r="P30" s="2">
        <f t="shared" si="7"/>
        <v>0.165283540802213</v>
      </c>
    </row>
    <row r="31" spans="1:16" x14ac:dyDescent="0.25">
      <c r="A31" t="s">
        <v>37</v>
      </c>
      <c r="B31" s="1">
        <v>76</v>
      </c>
      <c r="C31" s="1">
        <v>63</v>
      </c>
      <c r="F31" s="1">
        <f t="shared" si="4"/>
        <v>139</v>
      </c>
      <c r="G31" s="2">
        <f t="shared" si="5"/>
        <v>2.5185722051096215E-2</v>
      </c>
      <c r="J31" t="s">
        <v>37</v>
      </c>
      <c r="K31" s="1">
        <v>67</v>
      </c>
      <c r="L31" s="1">
        <v>82</v>
      </c>
      <c r="M31" s="1"/>
      <c r="N31" s="1"/>
      <c r="O31" s="1">
        <v>60</v>
      </c>
      <c r="P31" s="2">
        <f t="shared" si="7"/>
        <v>4.1493775933609957E-2</v>
      </c>
    </row>
    <row r="32" spans="1:16" x14ac:dyDescent="0.25">
      <c r="A32" t="s">
        <v>38</v>
      </c>
      <c r="B32" s="1">
        <v>0</v>
      </c>
      <c r="C32" s="1">
        <v>0</v>
      </c>
      <c r="F32" s="1">
        <f t="shared" si="4"/>
        <v>0</v>
      </c>
      <c r="G32" s="2">
        <f t="shared" si="5"/>
        <v>0</v>
      </c>
      <c r="J32" t="s">
        <v>38</v>
      </c>
      <c r="K32" s="1">
        <v>0</v>
      </c>
      <c r="L32" s="1">
        <v>0</v>
      </c>
      <c r="M32" s="1"/>
      <c r="N32" s="1"/>
      <c r="O32" s="1">
        <f t="shared" si="6"/>
        <v>0</v>
      </c>
      <c r="P32" s="2">
        <f t="shared" si="7"/>
        <v>0</v>
      </c>
    </row>
    <row r="33" spans="1:17" x14ac:dyDescent="0.25">
      <c r="A33" t="s">
        <v>39</v>
      </c>
      <c r="B33" s="1">
        <v>10</v>
      </c>
      <c r="C33" s="1">
        <v>14</v>
      </c>
      <c r="F33" s="1">
        <f t="shared" si="4"/>
        <v>24</v>
      </c>
      <c r="G33" s="2">
        <f t="shared" si="5"/>
        <v>4.3486138793259648E-3</v>
      </c>
      <c r="J33" t="s">
        <v>39</v>
      </c>
      <c r="K33" s="1">
        <v>1</v>
      </c>
      <c r="L33" s="1">
        <v>1</v>
      </c>
      <c r="M33" s="1"/>
      <c r="N33" s="1"/>
      <c r="O33" s="1">
        <f t="shared" si="6"/>
        <v>2</v>
      </c>
      <c r="P33" s="2">
        <f t="shared" si="7"/>
        <v>1.3831258644536654E-3</v>
      </c>
    </row>
    <row r="34" spans="1:17" x14ac:dyDescent="0.25">
      <c r="A34" t="s">
        <v>40</v>
      </c>
      <c r="B34" s="1">
        <v>3</v>
      </c>
      <c r="C34" s="1">
        <v>14</v>
      </c>
      <c r="F34" s="1">
        <f t="shared" si="4"/>
        <v>17</v>
      </c>
      <c r="G34" s="2">
        <f t="shared" si="5"/>
        <v>3.0802681645225585E-3</v>
      </c>
      <c r="J34" t="s">
        <v>40</v>
      </c>
      <c r="K34" s="1">
        <v>272</v>
      </c>
      <c r="L34" s="1">
        <v>113</v>
      </c>
      <c r="M34" s="1"/>
      <c r="N34" s="1"/>
      <c r="O34" s="1">
        <f t="shared" si="6"/>
        <v>385</v>
      </c>
      <c r="P34" s="2">
        <f t="shared" si="7"/>
        <v>0.26625172890733056</v>
      </c>
    </row>
    <row r="35" spans="1:17" x14ac:dyDescent="0.25">
      <c r="A35" t="s">
        <v>41</v>
      </c>
      <c r="B35" s="1">
        <v>0</v>
      </c>
      <c r="C35" s="1">
        <v>0</v>
      </c>
      <c r="F35" s="1">
        <f t="shared" si="4"/>
        <v>0</v>
      </c>
      <c r="G35" s="2">
        <f t="shared" si="5"/>
        <v>0</v>
      </c>
      <c r="J35" t="s">
        <v>41</v>
      </c>
      <c r="K35" s="1">
        <v>0</v>
      </c>
      <c r="L35" s="1">
        <v>0</v>
      </c>
      <c r="M35" s="1"/>
      <c r="N35" s="1"/>
      <c r="O35" s="1">
        <f t="shared" si="6"/>
        <v>0</v>
      </c>
      <c r="P35" s="2">
        <f t="shared" si="7"/>
        <v>0</v>
      </c>
    </row>
    <row r="36" spans="1:17" x14ac:dyDescent="0.25">
      <c r="A36" t="s">
        <v>42</v>
      </c>
      <c r="B36" s="1">
        <v>0</v>
      </c>
      <c r="C36" s="1">
        <v>0</v>
      </c>
      <c r="F36" s="1">
        <f t="shared" si="4"/>
        <v>0</v>
      </c>
      <c r="G36" s="2">
        <f t="shared" si="5"/>
        <v>0</v>
      </c>
      <c r="J36" t="s">
        <v>42</v>
      </c>
      <c r="K36" s="1">
        <v>0</v>
      </c>
      <c r="L36" s="1">
        <v>0</v>
      </c>
      <c r="M36" s="1"/>
      <c r="N36" s="1"/>
      <c r="O36" s="1">
        <f t="shared" si="6"/>
        <v>0</v>
      </c>
      <c r="P36" s="2">
        <f t="shared" si="7"/>
        <v>0</v>
      </c>
    </row>
    <row r="37" spans="1:17" x14ac:dyDescent="0.25">
      <c r="A37" t="s">
        <v>43</v>
      </c>
      <c r="B37" s="1">
        <v>132</v>
      </c>
      <c r="C37" s="1">
        <v>91</v>
      </c>
      <c r="F37" s="1">
        <f t="shared" si="4"/>
        <v>223</v>
      </c>
      <c r="G37" s="2">
        <f t="shared" si="5"/>
        <v>4.0405870628737087E-2</v>
      </c>
      <c r="J37" t="s">
        <v>43</v>
      </c>
      <c r="K37" s="1">
        <v>45</v>
      </c>
      <c r="L37" s="1">
        <v>104</v>
      </c>
      <c r="M37" s="1"/>
      <c r="N37" s="1"/>
      <c r="O37" s="1">
        <f t="shared" si="6"/>
        <v>149</v>
      </c>
      <c r="P37" s="2">
        <f t="shared" si="7"/>
        <v>0.10304287690179806</v>
      </c>
    </row>
    <row r="38" spans="1:17" x14ac:dyDescent="0.25">
      <c r="A38" t="s">
        <v>44</v>
      </c>
      <c r="B38" s="1">
        <v>1021</v>
      </c>
      <c r="C38" s="1">
        <v>1071</v>
      </c>
      <c r="F38" s="1">
        <f t="shared" si="4"/>
        <v>2092</v>
      </c>
      <c r="G38" s="2">
        <f t="shared" si="5"/>
        <v>0.37905417648124662</v>
      </c>
      <c r="J38" t="s">
        <v>44</v>
      </c>
      <c r="K38" s="1">
        <v>75</v>
      </c>
      <c r="L38" s="1">
        <v>133</v>
      </c>
      <c r="M38" s="1"/>
      <c r="N38" s="1"/>
      <c r="O38" s="1">
        <f t="shared" si="6"/>
        <v>208</v>
      </c>
      <c r="P38" s="2">
        <f t="shared" si="7"/>
        <v>0.14384508990318118</v>
      </c>
    </row>
    <row r="39" spans="1:17" x14ac:dyDescent="0.25">
      <c r="A39" s="12" t="s">
        <v>6</v>
      </c>
      <c r="B39" s="71">
        <f>SUM(B3:B26,B28:B38)</f>
        <v>2694</v>
      </c>
      <c r="C39" s="71">
        <f>SUM(C3:C26,C28:C38)</f>
        <v>2825</v>
      </c>
      <c r="D39" s="71">
        <f>SUM(D3:D26,D28:D38)</f>
        <v>0</v>
      </c>
      <c r="E39" s="71">
        <f>SUM(E3:E26,E28:E38)</f>
        <v>0</v>
      </c>
      <c r="F39" s="71">
        <f t="shared" si="4"/>
        <v>5519</v>
      </c>
      <c r="G39" s="13">
        <f>SUBTOTAL(109,G3:G26,G28:G38)</f>
        <v>1.0000000000000002</v>
      </c>
      <c r="J39" s="12" t="s">
        <v>6</v>
      </c>
      <c r="K39" s="71">
        <f>SUM(K3:K26,K28:K38)</f>
        <v>708</v>
      </c>
      <c r="L39" s="71">
        <f>SUM(L3:L26,L28:L38)</f>
        <v>738</v>
      </c>
      <c r="M39" s="71">
        <f>SUM(M3:M26,M28:M38)</f>
        <v>0</v>
      </c>
      <c r="N39" s="71">
        <f>SUM(N3:N26,N28:N38)</f>
        <v>0</v>
      </c>
      <c r="O39" s="71">
        <f t="shared" si="6"/>
        <v>1446</v>
      </c>
      <c r="P39" s="13">
        <f>SUBTOTAL(109,P3:P26,P28:P38)</f>
        <v>0.93845089903181189</v>
      </c>
    </row>
    <row r="40" spans="1:17" x14ac:dyDescent="0.25">
      <c r="A40" s="92" t="s">
        <v>70</v>
      </c>
      <c r="B40" s="93"/>
      <c r="C40" s="93"/>
      <c r="D40" s="93"/>
      <c r="E40" s="93"/>
      <c r="F40" s="93"/>
      <c r="G40" s="93"/>
    </row>
    <row r="41" spans="1:17" ht="44.25" customHeight="1" x14ac:dyDescent="0.25">
      <c r="A41" s="84" t="s">
        <v>71</v>
      </c>
      <c r="B41" s="85"/>
      <c r="C41" s="85"/>
      <c r="D41" s="85"/>
      <c r="E41" s="85"/>
      <c r="F41" s="85"/>
      <c r="G41" s="86"/>
    </row>
    <row r="42" spans="1:17" x14ac:dyDescent="0.25">
      <c r="A42" s="94"/>
      <c r="B42" s="95"/>
      <c r="C42" s="95"/>
      <c r="D42" s="95"/>
      <c r="E42" s="95"/>
      <c r="F42" s="95"/>
      <c r="G42" s="95"/>
    </row>
    <row r="43" spans="1:17" x14ac:dyDescent="0.25">
      <c r="A43" s="90" t="s">
        <v>72</v>
      </c>
      <c r="B43" s="91"/>
      <c r="C43" s="91"/>
      <c r="D43" s="91"/>
      <c r="E43" s="91"/>
      <c r="F43" s="91"/>
      <c r="G43" s="91"/>
      <c r="H43" s="74" t="s">
        <v>3</v>
      </c>
      <c r="J43" s="90" t="s">
        <v>72</v>
      </c>
      <c r="K43" s="91"/>
      <c r="L43" s="91"/>
      <c r="M43" s="91"/>
      <c r="N43" s="91"/>
      <c r="O43" s="91"/>
      <c r="P43" s="91"/>
      <c r="Q43" s="74" t="s">
        <v>3</v>
      </c>
    </row>
    <row r="44" spans="1:17" x14ac:dyDescent="0.25">
      <c r="A44" s="67" t="s">
        <v>73</v>
      </c>
      <c r="B44" s="3" t="s">
        <v>2</v>
      </c>
      <c r="C44" s="3" t="s">
        <v>3</v>
      </c>
      <c r="D44" s="3" t="s">
        <v>4</v>
      </c>
      <c r="E44" s="3" t="s">
        <v>5</v>
      </c>
      <c r="F44" s="3" t="s">
        <v>6</v>
      </c>
      <c r="G44" s="4" t="s">
        <v>7</v>
      </c>
      <c r="J44" s="67" t="s">
        <v>73</v>
      </c>
      <c r="K44" s="3" t="s">
        <v>2</v>
      </c>
      <c r="L44" s="3" t="s">
        <v>3</v>
      </c>
      <c r="M44" s="3" t="s">
        <v>4</v>
      </c>
      <c r="N44" s="3" t="s">
        <v>5</v>
      </c>
      <c r="O44" s="3" t="s">
        <v>6</v>
      </c>
      <c r="P44" s="4" t="s">
        <v>7</v>
      </c>
    </row>
    <row r="45" spans="1:17" x14ac:dyDescent="0.25">
      <c r="A45" t="s">
        <v>47</v>
      </c>
      <c r="B45" s="1">
        <v>1050</v>
      </c>
      <c r="C45" s="1">
        <v>1076</v>
      </c>
      <c r="F45" s="1">
        <f>SUM(B45:E45)</f>
        <v>2126</v>
      </c>
      <c r="G45" s="2">
        <f>F45/$F$48</f>
        <v>0.76585014409221897</v>
      </c>
      <c r="H45" s="72">
        <f>C45/C48</f>
        <v>0.76529160739687052</v>
      </c>
      <c r="J45" t="s">
        <v>47</v>
      </c>
      <c r="K45" s="1">
        <v>362</v>
      </c>
      <c r="L45" s="1">
        <v>401</v>
      </c>
      <c r="M45" s="1"/>
      <c r="N45" s="1"/>
      <c r="O45" s="1">
        <f>SUM(K45:N45)</f>
        <v>763</v>
      </c>
      <c r="P45" s="2">
        <f>O45/$O$48</f>
        <v>0.58964451313755795</v>
      </c>
      <c r="Q45" s="72">
        <f>L45/L48</f>
        <v>0.61882716049382713</v>
      </c>
    </row>
    <row r="46" spans="1:17" x14ac:dyDescent="0.25">
      <c r="A46" t="s">
        <v>48</v>
      </c>
      <c r="B46" s="1">
        <v>320</v>
      </c>
      <c r="C46" s="1">
        <v>330</v>
      </c>
      <c r="F46" s="1">
        <f t="shared" ref="F46:F47" si="8">SUM(B46:E46)</f>
        <v>650</v>
      </c>
      <c r="G46" s="2">
        <f>F46/$F$48</f>
        <v>0.23414985590778098</v>
      </c>
      <c r="H46" s="72">
        <f>C46/C48</f>
        <v>0.23470839260312945</v>
      </c>
      <c r="J46" t="s">
        <v>48</v>
      </c>
      <c r="K46" s="1">
        <v>284</v>
      </c>
      <c r="L46" s="1">
        <v>247</v>
      </c>
      <c r="M46" s="1"/>
      <c r="N46" s="1"/>
      <c r="O46" s="1">
        <f t="shared" ref="O46:O47" si="9">SUM(K46:N46)</f>
        <v>531</v>
      </c>
      <c r="P46" s="2">
        <f t="shared" ref="P46:P47" si="10">O46/$O$48</f>
        <v>0.41035548686244205</v>
      </c>
      <c r="Q46" s="72">
        <f>L46/L48</f>
        <v>0.38117283950617287</v>
      </c>
    </row>
    <row r="47" spans="1:17" x14ac:dyDescent="0.25">
      <c r="A47" t="s">
        <v>49</v>
      </c>
      <c r="B47" s="1">
        <v>0</v>
      </c>
      <c r="C47" s="1">
        <v>0</v>
      </c>
      <c r="F47" s="1">
        <f t="shared" si="8"/>
        <v>0</v>
      </c>
      <c r="G47" s="2">
        <f>F47/$F$48</f>
        <v>0</v>
      </c>
      <c r="H47" s="72">
        <f>C47/C48</f>
        <v>0</v>
      </c>
      <c r="J47" t="s">
        <v>49</v>
      </c>
      <c r="K47" s="1">
        <v>0</v>
      </c>
      <c r="L47" s="1">
        <v>0</v>
      </c>
      <c r="M47" s="1"/>
      <c r="N47" s="1"/>
      <c r="O47" s="1">
        <f t="shared" si="9"/>
        <v>0</v>
      </c>
      <c r="P47" s="2">
        <f t="shared" si="10"/>
        <v>0</v>
      </c>
      <c r="Q47" s="72">
        <f>L47/L48</f>
        <v>0</v>
      </c>
    </row>
    <row r="48" spans="1:17" x14ac:dyDescent="0.25">
      <c r="A48" s="12" t="s">
        <v>6</v>
      </c>
      <c r="B48" s="71">
        <f>SUM(B45:B47)</f>
        <v>1370</v>
      </c>
      <c r="C48" s="71">
        <f t="shared" ref="C48:F48" si="11">SUM(C45:C47)</f>
        <v>1406</v>
      </c>
      <c r="D48" s="71">
        <f t="shared" si="11"/>
        <v>0</v>
      </c>
      <c r="E48" s="71">
        <f t="shared" si="11"/>
        <v>0</v>
      </c>
      <c r="F48" s="71">
        <f t="shared" si="11"/>
        <v>2776</v>
      </c>
      <c r="G48" s="13">
        <f>SUBTOTAL(109,G45:G47)</f>
        <v>1</v>
      </c>
      <c r="H48" s="72">
        <f>SUM(H45:H47)</f>
        <v>1</v>
      </c>
      <c r="J48" s="12" t="s">
        <v>6</v>
      </c>
      <c r="K48" s="71">
        <f>SUM(K45:K47)</f>
        <v>646</v>
      </c>
      <c r="L48" s="71">
        <f t="shared" ref="L48:O48" si="12">SUM(L45:L47)</f>
        <v>648</v>
      </c>
      <c r="M48" s="71">
        <f t="shared" si="12"/>
        <v>0</v>
      </c>
      <c r="N48" s="71">
        <f t="shared" si="12"/>
        <v>0</v>
      </c>
      <c r="O48" s="71">
        <f t="shared" si="12"/>
        <v>1294</v>
      </c>
      <c r="P48" s="13">
        <f>SUBTOTAL(109,P45:P47)</f>
        <v>1</v>
      </c>
      <c r="Q48" s="72">
        <f>SUM(Q45:Q47)</f>
        <v>1</v>
      </c>
    </row>
    <row r="49" spans="1:17" x14ac:dyDescent="0.25">
      <c r="A49" s="51"/>
      <c r="B49" s="26"/>
      <c r="C49" s="26"/>
      <c r="D49" s="26"/>
      <c r="E49" s="26"/>
      <c r="F49" s="26"/>
      <c r="G49" s="52"/>
      <c r="J49" s="51"/>
      <c r="K49" s="26"/>
      <c r="L49" s="26"/>
      <c r="M49" s="26"/>
      <c r="N49" s="26"/>
      <c r="O49" s="26"/>
      <c r="P49" s="52"/>
    </row>
    <row r="50" spans="1:17" x14ac:dyDescent="0.25">
      <c r="A50" s="90" t="s">
        <v>74</v>
      </c>
      <c r="B50" s="91"/>
      <c r="C50" s="91"/>
      <c r="D50" s="91"/>
      <c r="E50" s="91"/>
      <c r="F50" s="91"/>
      <c r="G50" s="91"/>
      <c r="J50" s="90" t="s">
        <v>74</v>
      </c>
      <c r="K50" s="91"/>
      <c r="L50" s="91"/>
      <c r="M50" s="91"/>
      <c r="N50" s="91"/>
      <c r="O50" s="91"/>
      <c r="P50" s="91"/>
    </row>
    <row r="51" spans="1:17" x14ac:dyDescent="0.25">
      <c r="A51" s="67" t="s">
        <v>73</v>
      </c>
      <c r="B51" s="3" t="s">
        <v>2</v>
      </c>
      <c r="C51" s="3" t="s">
        <v>3</v>
      </c>
      <c r="D51" s="3" t="s">
        <v>4</v>
      </c>
      <c r="E51" s="3" t="s">
        <v>5</v>
      </c>
      <c r="F51" s="3" t="s">
        <v>6</v>
      </c>
      <c r="G51" s="4" t="s">
        <v>7</v>
      </c>
      <c r="J51" s="67" t="s">
        <v>73</v>
      </c>
      <c r="K51" s="3" t="s">
        <v>2</v>
      </c>
      <c r="L51" s="3" t="s">
        <v>3</v>
      </c>
      <c r="M51" s="3" t="s">
        <v>4</v>
      </c>
      <c r="N51" s="3" t="s">
        <v>5</v>
      </c>
      <c r="O51" s="3" t="s">
        <v>6</v>
      </c>
      <c r="P51" s="4" t="s">
        <v>7</v>
      </c>
    </row>
    <row r="52" spans="1:17" x14ac:dyDescent="0.25">
      <c r="A52" t="s">
        <v>47</v>
      </c>
      <c r="B52" s="1">
        <v>39</v>
      </c>
      <c r="C52" s="1">
        <v>47</v>
      </c>
      <c r="F52" s="1">
        <f>SUM(B52:E52)</f>
        <v>86</v>
      </c>
      <c r="G52" s="2">
        <f>F52/$F$55</f>
        <v>0.67716535433070868</v>
      </c>
      <c r="H52" s="72">
        <f>C52/C55</f>
        <v>0.72307692307692306</v>
      </c>
      <c r="J52" t="s">
        <v>47</v>
      </c>
      <c r="K52" s="1">
        <v>13</v>
      </c>
      <c r="L52" s="1">
        <v>12</v>
      </c>
      <c r="M52" s="1"/>
      <c r="N52" s="1"/>
      <c r="O52" s="1">
        <f>SUM(K52:N52)</f>
        <v>25</v>
      </c>
      <c r="P52" s="2">
        <f>O52/$O$55</f>
        <v>0.67567567567567566</v>
      </c>
      <c r="Q52" s="72">
        <f>L52/L55</f>
        <v>0.63157894736842102</v>
      </c>
    </row>
    <row r="53" spans="1:17" x14ac:dyDescent="0.25">
      <c r="A53" t="s">
        <v>48</v>
      </c>
      <c r="B53" s="1">
        <v>23</v>
      </c>
      <c r="C53" s="1">
        <v>18</v>
      </c>
      <c r="F53" s="1">
        <f t="shared" ref="F53:F54" si="13">SUM(B53:E53)</f>
        <v>41</v>
      </c>
      <c r="G53" s="2">
        <f>F53/$F$55</f>
        <v>0.32283464566929132</v>
      </c>
      <c r="H53" s="72">
        <f>C53/C55</f>
        <v>0.27692307692307694</v>
      </c>
      <c r="J53" t="s">
        <v>48</v>
      </c>
      <c r="K53" s="1">
        <v>5</v>
      </c>
      <c r="L53" s="1">
        <v>7</v>
      </c>
      <c r="M53" s="1"/>
      <c r="N53" s="1"/>
      <c r="O53" s="1">
        <f t="shared" ref="O53:O54" si="14">SUM(K53:N53)</f>
        <v>12</v>
      </c>
      <c r="P53" s="2">
        <f>O53/$O$55</f>
        <v>0.32432432432432434</v>
      </c>
      <c r="Q53" s="72">
        <f>L53/L55</f>
        <v>0.36842105263157893</v>
      </c>
    </row>
    <row r="54" spans="1:17" x14ac:dyDescent="0.25">
      <c r="A54" t="s">
        <v>49</v>
      </c>
      <c r="B54" s="1">
        <v>0</v>
      </c>
      <c r="C54" s="1">
        <v>0</v>
      </c>
      <c r="F54" s="1">
        <f t="shared" si="13"/>
        <v>0</v>
      </c>
      <c r="G54" s="2">
        <f>F54/$F$48</f>
        <v>0</v>
      </c>
      <c r="H54" s="72">
        <f>C54/C55</f>
        <v>0</v>
      </c>
      <c r="J54" t="s">
        <v>49</v>
      </c>
      <c r="K54" s="1">
        <v>0</v>
      </c>
      <c r="L54" s="1">
        <v>0</v>
      </c>
      <c r="M54" s="1"/>
      <c r="N54" s="1"/>
      <c r="O54" s="1">
        <f t="shared" si="14"/>
        <v>0</v>
      </c>
      <c r="P54" s="2">
        <f t="shared" ref="P54" si="15">O54/$O$48</f>
        <v>0</v>
      </c>
      <c r="Q54" s="72">
        <f>L54/L55</f>
        <v>0</v>
      </c>
    </row>
    <row r="55" spans="1:17" x14ac:dyDescent="0.25">
      <c r="A55" s="12" t="s">
        <v>6</v>
      </c>
      <c r="B55" s="71">
        <f>SUM(B52:B54)</f>
        <v>62</v>
      </c>
      <c r="C55" s="71">
        <f t="shared" ref="C55:F55" si="16">SUM(C52:C54)</f>
        <v>65</v>
      </c>
      <c r="D55" s="71">
        <f t="shared" si="16"/>
        <v>0</v>
      </c>
      <c r="E55" s="71">
        <f t="shared" si="16"/>
        <v>0</v>
      </c>
      <c r="F55" s="71">
        <f t="shared" si="16"/>
        <v>127</v>
      </c>
      <c r="G55" s="13">
        <f>SUBTOTAL(109,G52:G54)</f>
        <v>1</v>
      </c>
      <c r="H55" s="72">
        <f>SUM(H52:H54)</f>
        <v>1</v>
      </c>
      <c r="J55" s="12" t="s">
        <v>6</v>
      </c>
      <c r="K55" s="71">
        <f>SUM(K52:K54)</f>
        <v>18</v>
      </c>
      <c r="L55" s="71">
        <f t="shared" ref="L55:O55" si="17">SUM(L52:L54)</f>
        <v>19</v>
      </c>
      <c r="M55" s="71">
        <f t="shared" si="17"/>
        <v>0</v>
      </c>
      <c r="N55" s="71">
        <f t="shared" si="17"/>
        <v>0</v>
      </c>
      <c r="O55" s="71">
        <f t="shared" si="17"/>
        <v>37</v>
      </c>
      <c r="P55" s="13">
        <f>SUBTOTAL(109,P52:P54)</f>
        <v>1</v>
      </c>
      <c r="Q55" s="72">
        <f>SUM(Q52:Q54)</f>
        <v>1</v>
      </c>
    </row>
    <row r="56" spans="1:17" x14ac:dyDescent="0.25">
      <c r="A56" s="87"/>
      <c r="B56" s="87"/>
      <c r="C56" s="87"/>
      <c r="D56" s="87"/>
      <c r="E56" s="87"/>
      <c r="F56" s="87"/>
      <c r="G56" s="87"/>
    </row>
    <row r="57" spans="1:17" x14ac:dyDescent="0.25">
      <c r="A57" s="90" t="s">
        <v>72</v>
      </c>
      <c r="B57" s="91"/>
      <c r="C57" s="91"/>
      <c r="D57" s="91"/>
      <c r="E57" s="91"/>
      <c r="F57" s="91"/>
      <c r="G57" s="91"/>
      <c r="J57" s="90" t="s">
        <v>72</v>
      </c>
      <c r="K57" s="91"/>
      <c r="L57" s="91"/>
      <c r="M57" s="91"/>
      <c r="N57" s="91"/>
      <c r="O57" s="91"/>
      <c r="P57" s="91"/>
    </row>
    <row r="58" spans="1:17" x14ac:dyDescent="0.25">
      <c r="A58" s="67" t="s">
        <v>75</v>
      </c>
      <c r="B58" s="3" t="s">
        <v>2</v>
      </c>
      <c r="C58" s="3" t="s">
        <v>3</v>
      </c>
      <c r="D58" s="3" t="s">
        <v>4</v>
      </c>
      <c r="E58" s="3" t="s">
        <v>5</v>
      </c>
      <c r="F58" s="3" t="s">
        <v>6</v>
      </c>
      <c r="G58" s="4" t="s">
        <v>7</v>
      </c>
      <c r="J58" s="67" t="s">
        <v>75</v>
      </c>
      <c r="K58" s="3" t="s">
        <v>2</v>
      </c>
      <c r="L58" s="3" t="s">
        <v>3</v>
      </c>
      <c r="M58" s="3" t="s">
        <v>4</v>
      </c>
      <c r="N58" s="3" t="s">
        <v>5</v>
      </c>
      <c r="O58" s="3" t="s">
        <v>6</v>
      </c>
      <c r="P58" s="4" t="s">
        <v>7</v>
      </c>
    </row>
    <row r="59" spans="1:17" x14ac:dyDescent="0.25">
      <c r="A59" t="s">
        <v>51</v>
      </c>
      <c r="B59" s="1">
        <v>18</v>
      </c>
      <c r="C59" s="1">
        <v>24</v>
      </c>
      <c r="F59" s="1">
        <f>SUM(B59:E59)</f>
        <v>42</v>
      </c>
      <c r="G59" s="2">
        <f>F59/$F$64</f>
        <v>1.5129682997118156E-2</v>
      </c>
      <c r="H59" s="72">
        <f>C59/C64</f>
        <v>1.7069701280227598E-2</v>
      </c>
      <c r="J59" t="s">
        <v>51</v>
      </c>
      <c r="K59" s="1">
        <v>21</v>
      </c>
      <c r="L59" s="1">
        <v>13</v>
      </c>
      <c r="M59" s="1"/>
      <c r="N59" s="1"/>
      <c r="O59" s="1">
        <f>SUM(K59:N59)</f>
        <v>34</v>
      </c>
      <c r="P59" s="2">
        <f>O59/$O$64</f>
        <v>2.6275115919629059E-2</v>
      </c>
      <c r="Q59" s="72">
        <f>L59/L64</f>
        <v>2.0061728395061727E-2</v>
      </c>
    </row>
    <row r="60" spans="1:17" x14ac:dyDescent="0.25">
      <c r="A60" t="s">
        <v>52</v>
      </c>
      <c r="B60" s="1">
        <v>656</v>
      </c>
      <c r="C60" s="1">
        <v>692</v>
      </c>
      <c r="F60" s="1">
        <f t="shared" ref="F60" si="18">SUM(B60:E60)</f>
        <v>1348</v>
      </c>
      <c r="G60" s="2">
        <f>F60/$F$64</f>
        <v>0.48559077809798273</v>
      </c>
      <c r="H60" s="72">
        <f>C60/C64</f>
        <v>0.49217638691322901</v>
      </c>
      <c r="J60" t="s">
        <v>52</v>
      </c>
      <c r="K60" s="1">
        <v>160</v>
      </c>
      <c r="L60" s="1">
        <v>247</v>
      </c>
      <c r="M60" s="1"/>
      <c r="N60" s="1"/>
      <c r="O60" s="1">
        <f t="shared" ref="O60:O63" si="19">SUM(K60:N60)</f>
        <v>407</v>
      </c>
      <c r="P60" s="2">
        <f t="shared" ref="P60:P63" si="20">O60/$O$64</f>
        <v>0.31452859350850076</v>
      </c>
      <c r="Q60" s="72">
        <f>L60/L64</f>
        <v>0.38117283950617287</v>
      </c>
    </row>
    <row r="61" spans="1:17" x14ac:dyDescent="0.25">
      <c r="A61" t="s">
        <v>53</v>
      </c>
      <c r="B61" s="1">
        <v>8</v>
      </c>
      <c r="C61" s="1">
        <v>11</v>
      </c>
      <c r="F61" s="1">
        <f t="shared" ref="F61:F63" si="21">SUM(B61:E61)</f>
        <v>19</v>
      </c>
      <c r="G61" s="2">
        <f>F61/$F$64</f>
        <v>6.8443804034582136E-3</v>
      </c>
      <c r="H61" s="72">
        <f>C61/C64</f>
        <v>7.8236130867709811E-3</v>
      </c>
      <c r="J61" t="s">
        <v>53</v>
      </c>
      <c r="K61" s="1">
        <v>3</v>
      </c>
      <c r="L61" s="1">
        <v>5</v>
      </c>
      <c r="M61" s="1"/>
      <c r="N61" s="1"/>
      <c r="O61" s="1">
        <f t="shared" si="19"/>
        <v>8</v>
      </c>
      <c r="P61" s="2">
        <f t="shared" si="20"/>
        <v>6.1823802163833074E-3</v>
      </c>
      <c r="Q61" s="72">
        <f>L61/L64</f>
        <v>7.716049382716049E-3</v>
      </c>
    </row>
    <row r="62" spans="1:17" x14ac:dyDescent="0.25">
      <c r="A62" t="s">
        <v>54</v>
      </c>
      <c r="B62" s="1">
        <f>40+6</f>
        <v>46</v>
      </c>
      <c r="C62" s="1">
        <v>16</v>
      </c>
      <c r="F62" s="1">
        <f t="shared" si="21"/>
        <v>62</v>
      </c>
      <c r="G62" s="2">
        <f>F62/$F$64</f>
        <v>2.2334293948126801E-2</v>
      </c>
      <c r="H62" s="72">
        <f>C62/C64</f>
        <v>1.1379800853485065E-2</v>
      </c>
      <c r="J62" t="s">
        <v>54</v>
      </c>
      <c r="K62" s="1">
        <v>20</v>
      </c>
      <c r="L62" s="1">
        <v>13</v>
      </c>
      <c r="M62" s="1"/>
      <c r="N62" s="1"/>
      <c r="O62" s="1">
        <f t="shared" si="19"/>
        <v>33</v>
      </c>
      <c r="P62" s="2">
        <f t="shared" si="20"/>
        <v>2.5502318392581144E-2</v>
      </c>
      <c r="Q62" s="72">
        <f>L62/L64</f>
        <v>2.0061728395061727E-2</v>
      </c>
    </row>
    <row r="63" spans="1:17" x14ac:dyDescent="0.25">
      <c r="A63" t="s">
        <v>55</v>
      </c>
      <c r="B63" s="1">
        <v>642</v>
      </c>
      <c r="C63" s="1">
        <v>663</v>
      </c>
      <c r="F63" s="1">
        <f t="shared" si="21"/>
        <v>1305</v>
      </c>
      <c r="G63" s="2">
        <f>F63/$F$64</f>
        <v>0.47010086455331412</v>
      </c>
      <c r="H63" s="72">
        <f>C63/C64</f>
        <v>0.47155049786628733</v>
      </c>
      <c r="J63" t="s">
        <v>55</v>
      </c>
      <c r="K63" s="1">
        <v>442</v>
      </c>
      <c r="L63" s="1">
        <v>370</v>
      </c>
      <c r="M63" s="1"/>
      <c r="N63" s="1"/>
      <c r="O63" s="1">
        <f t="shared" si="19"/>
        <v>812</v>
      </c>
      <c r="P63" s="2">
        <f t="shared" si="20"/>
        <v>0.62751159196290573</v>
      </c>
      <c r="Q63" s="72">
        <f>L63/L64</f>
        <v>0.57098765432098764</v>
      </c>
    </row>
    <row r="64" spans="1:17" x14ac:dyDescent="0.25">
      <c r="A64" s="14" t="s">
        <v>6</v>
      </c>
      <c r="B64" s="15">
        <f>SUM(B59:B63)</f>
        <v>1370</v>
      </c>
      <c r="C64" s="15">
        <f>SUM(C59:C63)</f>
        <v>1406</v>
      </c>
      <c r="D64" s="15">
        <f>SUM(D59:D63)</f>
        <v>0</v>
      </c>
      <c r="E64" s="15">
        <f>SUM(E59:E63)</f>
        <v>0</v>
      </c>
      <c r="F64" s="15">
        <f>SUM(F59:F63)</f>
        <v>2776</v>
      </c>
      <c r="G64" s="16">
        <f>SUBTOTAL(109,G59:G63)</f>
        <v>1</v>
      </c>
      <c r="H64" s="72">
        <f>SUM(H59:H63)</f>
        <v>1</v>
      </c>
      <c r="J64" s="14" t="s">
        <v>6</v>
      </c>
      <c r="K64" s="15">
        <f>SUM(K59:K63)</f>
        <v>646</v>
      </c>
      <c r="L64" s="15">
        <f>SUM(L59:L63)</f>
        <v>648</v>
      </c>
      <c r="M64" s="15">
        <f>SUM(M59:M63)</f>
        <v>0</v>
      </c>
      <c r="N64" s="15">
        <f>SUM(N59:N63)</f>
        <v>0</v>
      </c>
      <c r="O64" s="15">
        <f>SUM(O59:O63)</f>
        <v>1294</v>
      </c>
      <c r="P64" s="16">
        <f>SUBTOTAL(109,P59:P63)</f>
        <v>1</v>
      </c>
      <c r="Q64" s="72">
        <f>SUM(Q59:Q63)</f>
        <v>1</v>
      </c>
    </row>
    <row r="65" spans="1:17" x14ac:dyDescent="0.25">
      <c r="A65" s="51" t="s">
        <v>76</v>
      </c>
      <c r="B65" s="26">
        <v>136</v>
      </c>
      <c r="C65" s="26">
        <v>154</v>
      </c>
      <c r="D65" s="26"/>
      <c r="E65" s="26"/>
      <c r="F65" s="26">
        <f>Table21312[[#This Row],[Q1]]+Table21312[[#This Row],[Q2]]+Table21312[[#This Row],[Q3]]+Table21312[[#This Row],[Q4]]</f>
        <v>290</v>
      </c>
      <c r="G65" s="63">
        <f>Table21312[[#This Row],[Total]]/F64</f>
        <v>0.10446685878962536</v>
      </c>
      <c r="H65" s="72">
        <f>C65/C64</f>
        <v>0.10953058321479374</v>
      </c>
      <c r="J65" s="51" t="s">
        <v>76</v>
      </c>
      <c r="K65" s="26">
        <v>45</v>
      </c>
      <c r="L65" s="26">
        <v>55</v>
      </c>
      <c r="M65" s="26"/>
      <c r="N65" s="26"/>
      <c r="O65" s="26">
        <f>Table2131214[[#This Row],[Q1]]+Table2131214[[#This Row],[Q2]]+Table2131214[[#This Row],[Q3]]+Table2131214[[#This Row],[Q4]]</f>
        <v>100</v>
      </c>
      <c r="P65" s="63">
        <f>Table2131214[[#This Row],[Total]]/O64</f>
        <v>7.7279752704791344E-2</v>
      </c>
      <c r="Q65" s="72">
        <f>L65/L64</f>
        <v>8.4876543209876545E-2</v>
      </c>
    </row>
    <row r="66" spans="1:17" x14ac:dyDescent="0.25">
      <c r="A66" s="87"/>
      <c r="B66" s="87"/>
      <c r="C66" s="87"/>
      <c r="D66" s="87"/>
      <c r="E66" s="87"/>
      <c r="F66" s="87"/>
      <c r="G66" s="87"/>
    </row>
    <row r="67" spans="1:17" x14ac:dyDescent="0.25">
      <c r="A67" s="90" t="s">
        <v>74</v>
      </c>
      <c r="B67" s="91"/>
      <c r="C67" s="91"/>
      <c r="D67" s="91"/>
      <c r="E67" s="91"/>
      <c r="F67" s="91"/>
      <c r="G67" s="91"/>
      <c r="J67" s="90" t="s">
        <v>74</v>
      </c>
      <c r="K67" s="91"/>
      <c r="L67" s="91"/>
      <c r="M67" s="91"/>
      <c r="N67" s="91"/>
      <c r="O67" s="91"/>
      <c r="P67" s="91"/>
    </row>
    <row r="68" spans="1:17" x14ac:dyDescent="0.25">
      <c r="A68" s="67" t="s">
        <v>75</v>
      </c>
      <c r="B68" s="3" t="s">
        <v>2</v>
      </c>
      <c r="C68" s="3" t="s">
        <v>3</v>
      </c>
      <c r="D68" s="3" t="s">
        <v>4</v>
      </c>
      <c r="E68" s="3" t="s">
        <v>5</v>
      </c>
      <c r="F68" s="3" t="s">
        <v>6</v>
      </c>
      <c r="G68" s="4" t="s">
        <v>7</v>
      </c>
      <c r="J68" s="67" t="s">
        <v>75</v>
      </c>
      <c r="K68" s="3" t="s">
        <v>2</v>
      </c>
      <c r="L68" s="3" t="s">
        <v>3</v>
      </c>
      <c r="M68" s="3" t="s">
        <v>4</v>
      </c>
      <c r="N68" s="3" t="s">
        <v>5</v>
      </c>
      <c r="O68" s="3" t="s">
        <v>6</v>
      </c>
      <c r="P68" s="4" t="s">
        <v>7</v>
      </c>
    </row>
    <row r="69" spans="1:17" x14ac:dyDescent="0.25">
      <c r="A69" t="s">
        <v>51</v>
      </c>
      <c r="B69" s="1">
        <v>2</v>
      </c>
      <c r="C69" s="1">
        <v>2</v>
      </c>
      <c r="F69" s="1">
        <f>SUM(B69:E69)</f>
        <v>4</v>
      </c>
      <c r="G69" s="2">
        <f>F69/$F$74</f>
        <v>3.1496062992125984E-2</v>
      </c>
      <c r="H69" s="72">
        <f>C69/C74</f>
        <v>3.0769230769230771E-2</v>
      </c>
      <c r="J69" t="s">
        <v>51</v>
      </c>
      <c r="K69" s="1">
        <v>0</v>
      </c>
      <c r="L69" s="1">
        <v>0</v>
      </c>
      <c r="M69" s="1"/>
      <c r="N69" s="1"/>
      <c r="O69" s="1">
        <f>SUM(K69:N69)</f>
        <v>0</v>
      </c>
      <c r="P69" s="2">
        <f>O69/$O$74</f>
        <v>0</v>
      </c>
      <c r="Q69" s="72">
        <f>L69/L74</f>
        <v>0</v>
      </c>
    </row>
    <row r="70" spans="1:17" x14ac:dyDescent="0.25">
      <c r="A70" t="s">
        <v>52</v>
      </c>
      <c r="B70" s="1">
        <v>39</v>
      </c>
      <c r="C70" s="1">
        <v>43</v>
      </c>
      <c r="F70" s="1">
        <f t="shared" ref="F70:F73" si="22">SUM(B70:E70)</f>
        <v>82</v>
      </c>
      <c r="G70" s="2">
        <f>F70/$F$74</f>
        <v>0.64566929133858264</v>
      </c>
      <c r="H70" s="72">
        <f>C70/C74</f>
        <v>0.66153846153846152</v>
      </c>
      <c r="J70" t="s">
        <v>52</v>
      </c>
      <c r="K70" s="1">
        <v>8</v>
      </c>
      <c r="L70" s="1">
        <v>13</v>
      </c>
      <c r="M70" s="1"/>
      <c r="N70" s="1"/>
      <c r="O70" s="1">
        <f t="shared" ref="O70:O73" si="23">SUM(K70:N70)</f>
        <v>21</v>
      </c>
      <c r="P70" s="2">
        <f>O70/$O$74</f>
        <v>0.56756756756756754</v>
      </c>
      <c r="Q70" s="72">
        <f>L70/L74</f>
        <v>0.68421052631578949</v>
      </c>
    </row>
    <row r="71" spans="1:17" x14ac:dyDescent="0.25">
      <c r="A71" t="s">
        <v>53</v>
      </c>
      <c r="B71" s="1">
        <v>0</v>
      </c>
      <c r="C71" s="1">
        <v>0</v>
      </c>
      <c r="F71" s="1">
        <f t="shared" si="22"/>
        <v>0</v>
      </c>
      <c r="G71" s="2">
        <f>F71/$F$74</f>
        <v>0</v>
      </c>
      <c r="H71" s="72">
        <f>C71/C74</f>
        <v>0</v>
      </c>
      <c r="J71" t="s">
        <v>53</v>
      </c>
      <c r="K71" s="1">
        <v>0</v>
      </c>
      <c r="L71" s="1">
        <v>0</v>
      </c>
      <c r="M71" s="1"/>
      <c r="N71" s="1"/>
      <c r="O71" s="1">
        <f t="shared" si="23"/>
        <v>0</v>
      </c>
      <c r="P71" s="2">
        <f t="shared" ref="P71" si="24">O71/$O$64</f>
        <v>0</v>
      </c>
      <c r="Q71" s="72">
        <f>L71/L74</f>
        <v>0</v>
      </c>
    </row>
    <row r="72" spans="1:17" x14ac:dyDescent="0.25">
      <c r="A72" t="s">
        <v>54</v>
      </c>
      <c r="B72" s="1">
        <v>2</v>
      </c>
      <c r="C72" s="1">
        <v>1</v>
      </c>
      <c r="F72" s="1">
        <f t="shared" si="22"/>
        <v>3</v>
      </c>
      <c r="G72" s="2">
        <f>F72/$F$74</f>
        <v>2.3622047244094488E-2</v>
      </c>
      <c r="H72" s="72">
        <f>C72/C74</f>
        <v>1.5384615384615385E-2</v>
      </c>
      <c r="J72" t="s">
        <v>54</v>
      </c>
      <c r="K72" s="1">
        <v>1</v>
      </c>
      <c r="L72" s="1">
        <v>1</v>
      </c>
      <c r="M72" s="1"/>
      <c r="N72" s="1"/>
      <c r="O72" s="1">
        <f t="shared" si="23"/>
        <v>2</v>
      </c>
      <c r="P72" s="2">
        <f>O72/$O$74</f>
        <v>5.4054054054054057E-2</v>
      </c>
      <c r="Q72" s="72">
        <f>L72/L74</f>
        <v>5.2631578947368418E-2</v>
      </c>
    </row>
    <row r="73" spans="1:17" x14ac:dyDescent="0.25">
      <c r="A73" t="s">
        <v>55</v>
      </c>
      <c r="B73" s="1">
        <v>19</v>
      </c>
      <c r="C73" s="1">
        <v>19</v>
      </c>
      <c r="F73" s="1">
        <f t="shared" si="22"/>
        <v>38</v>
      </c>
      <c r="G73" s="2">
        <f>F73/$F74</f>
        <v>0.29921259842519687</v>
      </c>
      <c r="H73" s="72">
        <f>C73/C74</f>
        <v>0.29230769230769232</v>
      </c>
      <c r="J73" t="s">
        <v>55</v>
      </c>
      <c r="K73" s="1">
        <v>9</v>
      </c>
      <c r="L73" s="1">
        <v>5</v>
      </c>
      <c r="M73" s="1"/>
      <c r="N73" s="1"/>
      <c r="O73" s="1">
        <f t="shared" si="23"/>
        <v>14</v>
      </c>
      <c r="P73" s="2">
        <f>O73/$O$74</f>
        <v>0.3783783783783784</v>
      </c>
      <c r="Q73" s="72">
        <f>L73/L74</f>
        <v>0.26315789473684209</v>
      </c>
    </row>
    <row r="74" spans="1:17" x14ac:dyDescent="0.25">
      <c r="A74" s="14" t="s">
        <v>6</v>
      </c>
      <c r="B74" s="15">
        <f>SUM(B69:B73)</f>
        <v>62</v>
      </c>
      <c r="C74" s="15">
        <f>SUM(C69:C73)</f>
        <v>65</v>
      </c>
      <c r="D74" s="15">
        <f>SUM(D69:D73)</f>
        <v>0</v>
      </c>
      <c r="E74" s="15">
        <f>SUM(E69:E73)</f>
        <v>0</v>
      </c>
      <c r="F74" s="15">
        <f>SUM(F69:F73)</f>
        <v>127</v>
      </c>
      <c r="G74" s="16">
        <f>SUBTOTAL(109,G69:G73)</f>
        <v>0.99999999999999989</v>
      </c>
      <c r="H74" s="72">
        <f>SUM(H69:H73)</f>
        <v>1</v>
      </c>
      <c r="J74" s="14" t="s">
        <v>6</v>
      </c>
      <c r="K74" s="15">
        <f>SUM(K69:K73)</f>
        <v>18</v>
      </c>
      <c r="L74" s="15">
        <f>SUM(L69:L73)</f>
        <v>19</v>
      </c>
      <c r="M74" s="15">
        <f>SUM(M69:M73)</f>
        <v>0</v>
      </c>
      <c r="N74" s="15">
        <f>SUM(N69:N73)</f>
        <v>0</v>
      </c>
      <c r="O74" s="15">
        <f>SUM(O69:O73)</f>
        <v>37</v>
      </c>
      <c r="P74" s="16">
        <f>SUBTOTAL(109,P69:P73)</f>
        <v>1</v>
      </c>
      <c r="Q74" s="72">
        <f>SUM(Q69:Q73)</f>
        <v>1</v>
      </c>
    </row>
    <row r="75" spans="1:17" x14ac:dyDescent="0.25">
      <c r="A75" s="51" t="s">
        <v>76</v>
      </c>
      <c r="B75" s="26">
        <v>9</v>
      </c>
      <c r="C75" s="26">
        <v>5</v>
      </c>
      <c r="D75" s="26"/>
      <c r="E75" s="26"/>
      <c r="F75" s="26">
        <f>Table2131238[[#This Row],[Q1]]+Table2131238[[#This Row],[Q2]]+Table2131238[[#This Row],[Q3]]+Table2131238[[#This Row],[Q4]]</f>
        <v>14</v>
      </c>
      <c r="G75" s="63">
        <f>Table2131238[[#This Row],[Total]]/F74</f>
        <v>0.11023622047244094</v>
      </c>
      <c r="H75" s="72">
        <f>C75/C74</f>
        <v>7.6923076923076927E-2</v>
      </c>
      <c r="J75" s="51" t="s">
        <v>76</v>
      </c>
      <c r="K75" s="26">
        <v>4</v>
      </c>
      <c r="L75" s="26">
        <v>1</v>
      </c>
      <c r="M75" s="26"/>
      <c r="N75" s="26"/>
      <c r="O75" s="26">
        <f>Table213121439[[#This Row],[Q1]]+Table213121439[[#This Row],[Q2]]+Table213121439[[#This Row],[Q3]]+Table213121439[[#This Row],[Q4]]</f>
        <v>5</v>
      </c>
      <c r="P75" s="63">
        <f>Table213121439[[#This Row],[Total]]/O74</f>
        <v>0.13513513513513514</v>
      </c>
      <c r="Q75" s="72">
        <f>L75/L74</f>
        <v>5.2631578947368418E-2</v>
      </c>
    </row>
    <row r="76" spans="1:17" ht="65.25" customHeight="1" x14ac:dyDescent="0.25">
      <c r="A76" s="96" t="s">
        <v>77</v>
      </c>
      <c r="B76" s="96"/>
      <c r="C76" s="96"/>
      <c r="D76" s="96"/>
      <c r="E76" s="96"/>
      <c r="F76" s="96"/>
      <c r="G76" s="96"/>
    </row>
    <row r="77" spans="1:17" x14ac:dyDescent="0.25">
      <c r="A77" s="69"/>
      <c r="B77" s="69"/>
      <c r="C77" s="69"/>
      <c r="D77" s="69"/>
      <c r="E77" s="69"/>
      <c r="F77" s="69"/>
      <c r="G77" s="69"/>
    </row>
    <row r="78" spans="1:17" x14ac:dyDescent="0.25">
      <c r="A78" s="97" t="s">
        <v>72</v>
      </c>
      <c r="B78" s="97"/>
      <c r="C78" s="97"/>
      <c r="D78" s="97"/>
      <c r="E78" s="97"/>
      <c r="F78" s="97"/>
      <c r="J78" s="97" t="s">
        <v>72</v>
      </c>
      <c r="K78" s="97"/>
      <c r="L78" s="97"/>
      <c r="M78" s="97"/>
      <c r="N78" s="97"/>
      <c r="O78" s="97"/>
    </row>
    <row r="79" spans="1:17" x14ac:dyDescent="0.25">
      <c r="A79" s="61" t="s">
        <v>78</v>
      </c>
      <c r="B79" s="3" t="s">
        <v>2</v>
      </c>
      <c r="C79" s="3" t="s">
        <v>3</v>
      </c>
      <c r="D79" s="3" t="s">
        <v>4</v>
      </c>
      <c r="E79" s="3" t="s">
        <v>5</v>
      </c>
      <c r="F79" s="3" t="s">
        <v>6</v>
      </c>
      <c r="J79" s="61" t="s">
        <v>78</v>
      </c>
      <c r="K79" s="3" t="s">
        <v>2</v>
      </c>
      <c r="L79" s="3" t="s">
        <v>3</v>
      </c>
      <c r="M79" s="3" t="s">
        <v>4</v>
      </c>
      <c r="N79" s="3" t="s">
        <v>5</v>
      </c>
      <c r="O79" s="3" t="s">
        <v>6</v>
      </c>
    </row>
    <row r="80" spans="1:17" x14ac:dyDescent="0.25">
      <c r="A80" t="s">
        <v>79</v>
      </c>
      <c r="B80" s="1">
        <v>1370</v>
      </c>
      <c r="C80" s="1">
        <v>1406</v>
      </c>
      <c r="F80" s="1">
        <f>SUM(B80:E80)</f>
        <v>2776</v>
      </c>
      <c r="J80" t="s">
        <v>79</v>
      </c>
      <c r="K80" s="1">
        <v>646</v>
      </c>
      <c r="L80" s="1">
        <v>648</v>
      </c>
      <c r="M80" s="1"/>
      <c r="N80" s="1"/>
      <c r="O80" s="1">
        <f>SUM(K80:N80)</f>
        <v>1294</v>
      </c>
    </row>
    <row r="81" spans="1:15" x14ac:dyDescent="0.25">
      <c r="A81" t="s">
        <v>80</v>
      </c>
      <c r="B81" s="1">
        <v>1142</v>
      </c>
      <c r="C81" s="1">
        <v>1142</v>
      </c>
      <c r="F81" s="1">
        <f t="shared" ref="F81:F84" si="25">SUM(B81:E81)</f>
        <v>2284</v>
      </c>
      <c r="J81" t="s">
        <v>80</v>
      </c>
      <c r="K81" s="1">
        <v>621</v>
      </c>
      <c r="L81" s="1">
        <v>600</v>
      </c>
      <c r="M81" s="1"/>
      <c r="N81" s="1"/>
      <c r="O81" s="1">
        <f t="shared" ref="O81:O84" si="26">SUM(K81:N81)</f>
        <v>1221</v>
      </c>
    </row>
    <row r="82" spans="1:15" x14ac:dyDescent="0.25">
      <c r="A82" t="s">
        <v>81</v>
      </c>
      <c r="B82" s="1">
        <v>144</v>
      </c>
      <c r="C82" s="1">
        <v>157</v>
      </c>
      <c r="F82" s="1">
        <f t="shared" si="25"/>
        <v>301</v>
      </c>
      <c r="J82" t="s">
        <v>81</v>
      </c>
      <c r="K82" s="1">
        <v>24</v>
      </c>
      <c r="L82" s="1">
        <v>34</v>
      </c>
      <c r="M82" s="1"/>
      <c r="N82" s="1"/>
      <c r="O82" s="1">
        <f t="shared" si="26"/>
        <v>58</v>
      </c>
    </row>
    <row r="83" spans="1:15" x14ac:dyDescent="0.25">
      <c r="A83" t="s">
        <v>82</v>
      </c>
      <c r="B83" s="59">
        <f>B82/B81</f>
        <v>0.12609457092819615</v>
      </c>
      <c r="C83" s="59">
        <f>C82/C81</f>
        <v>0.13747810858143608</v>
      </c>
      <c r="F83" s="59">
        <f t="shared" si="25"/>
        <v>0.26357267950963226</v>
      </c>
      <c r="J83" t="s">
        <v>82</v>
      </c>
      <c r="K83" s="59">
        <f>K82/K81</f>
        <v>3.864734299516908E-2</v>
      </c>
      <c r="L83" s="59">
        <f>L82/L81</f>
        <v>5.6666666666666664E-2</v>
      </c>
      <c r="M83" s="1"/>
      <c r="N83" s="1"/>
      <c r="O83" s="59">
        <f t="shared" si="26"/>
        <v>9.5314009661835744E-2</v>
      </c>
    </row>
    <row r="84" spans="1:15" x14ac:dyDescent="0.25">
      <c r="A84" t="s">
        <v>83</v>
      </c>
      <c r="B84" s="1">
        <v>397</v>
      </c>
      <c r="C84" s="1">
        <v>474</v>
      </c>
      <c r="F84" s="1">
        <f t="shared" si="25"/>
        <v>871</v>
      </c>
      <c r="J84" t="s">
        <v>83</v>
      </c>
      <c r="K84" s="1">
        <v>79</v>
      </c>
      <c r="L84" s="1">
        <v>116</v>
      </c>
      <c r="M84" s="1"/>
      <c r="N84" s="1"/>
      <c r="O84" s="1">
        <f t="shared" si="26"/>
        <v>195</v>
      </c>
    </row>
    <row r="85" spans="1:15" x14ac:dyDescent="0.25">
      <c r="A85" s="67" t="s">
        <v>84</v>
      </c>
      <c r="B85" s="62">
        <f>B84/B80</f>
        <v>0.28978102189781024</v>
      </c>
      <c r="C85" s="62">
        <f>C84/C80</f>
        <v>0.33712660028449504</v>
      </c>
      <c r="D85" s="3"/>
      <c r="E85" s="3"/>
      <c r="F85" s="62">
        <f>F84/F80</f>
        <v>0.31376080691642649</v>
      </c>
      <c r="J85" s="67" t="s">
        <v>84</v>
      </c>
      <c r="K85" s="62">
        <f>K84/K80</f>
        <v>0.12229102167182662</v>
      </c>
      <c r="L85" s="62">
        <f>L84/L80</f>
        <v>0.17901234567901234</v>
      </c>
      <c r="M85" s="3"/>
      <c r="N85" s="3"/>
      <c r="O85" s="62">
        <f>O84/O80</f>
        <v>0.15069551777434312</v>
      </c>
    </row>
    <row r="86" spans="1:15" x14ac:dyDescent="0.25">
      <c r="B86" s="66"/>
      <c r="F86" s="66"/>
      <c r="K86" s="66"/>
      <c r="L86" s="1"/>
      <c r="M86" s="1"/>
      <c r="N86" s="1"/>
      <c r="O86" s="66"/>
    </row>
    <row r="87" spans="1:15" x14ac:dyDescent="0.25">
      <c r="B87" s="66"/>
      <c r="F87" s="66"/>
      <c r="K87" s="66"/>
      <c r="L87" s="1"/>
      <c r="M87" s="1"/>
      <c r="N87" s="1"/>
      <c r="O87" s="66"/>
    </row>
    <row r="88" spans="1:15" x14ac:dyDescent="0.25">
      <c r="A88" s="97" t="s">
        <v>74</v>
      </c>
      <c r="B88" s="97"/>
      <c r="C88" s="97"/>
      <c r="D88" s="97"/>
      <c r="E88" s="97"/>
      <c r="F88" s="97"/>
      <c r="J88" s="97" t="s">
        <v>74</v>
      </c>
      <c r="K88" s="97"/>
      <c r="L88" s="97"/>
      <c r="M88" s="97"/>
      <c r="N88" s="97"/>
      <c r="O88" s="97"/>
    </row>
    <row r="89" spans="1:15" x14ac:dyDescent="0.25">
      <c r="A89" s="61" t="s">
        <v>78</v>
      </c>
      <c r="B89" s="3" t="s">
        <v>2</v>
      </c>
      <c r="C89" s="3" t="s">
        <v>3</v>
      </c>
      <c r="D89" s="3" t="s">
        <v>4</v>
      </c>
      <c r="E89" s="3" t="s">
        <v>5</v>
      </c>
      <c r="F89" s="3" t="s">
        <v>6</v>
      </c>
      <c r="J89" s="61" t="s">
        <v>78</v>
      </c>
      <c r="K89" s="3" t="s">
        <v>2</v>
      </c>
      <c r="L89" s="3" t="s">
        <v>3</v>
      </c>
      <c r="M89" s="3" t="s">
        <v>4</v>
      </c>
      <c r="N89" s="3" t="s">
        <v>5</v>
      </c>
      <c r="O89" s="3" t="s">
        <v>6</v>
      </c>
    </row>
    <row r="90" spans="1:15" x14ac:dyDescent="0.25">
      <c r="A90" t="s">
        <v>79</v>
      </c>
      <c r="B90" s="1">
        <v>62</v>
      </c>
      <c r="C90" s="1">
        <v>65</v>
      </c>
      <c r="F90" s="1">
        <f>SUM(B90:E90)</f>
        <v>127</v>
      </c>
      <c r="J90" t="s">
        <v>79</v>
      </c>
      <c r="K90" s="1">
        <v>18</v>
      </c>
      <c r="L90" s="1">
        <v>19</v>
      </c>
      <c r="M90" s="1"/>
      <c r="N90" s="1"/>
      <c r="O90" s="1">
        <f>SUM(K90:N90)</f>
        <v>37</v>
      </c>
    </row>
    <row r="91" spans="1:15" x14ac:dyDescent="0.25">
      <c r="A91" t="s">
        <v>80</v>
      </c>
      <c r="B91" s="1">
        <v>57</v>
      </c>
      <c r="C91" s="1">
        <v>53</v>
      </c>
      <c r="F91" s="1">
        <f t="shared" ref="F91:F94" si="27">SUM(B91:E91)</f>
        <v>110</v>
      </c>
      <c r="J91" t="s">
        <v>80</v>
      </c>
      <c r="K91" s="1">
        <v>17</v>
      </c>
      <c r="L91" s="1">
        <v>17</v>
      </c>
      <c r="M91" s="1"/>
      <c r="N91" s="1"/>
      <c r="O91" s="1">
        <f t="shared" ref="O91:O94" si="28">SUM(K91:N91)</f>
        <v>34</v>
      </c>
    </row>
    <row r="92" spans="1:15" x14ac:dyDescent="0.25">
      <c r="A92" t="s">
        <v>81</v>
      </c>
      <c r="B92" s="1">
        <v>5</v>
      </c>
      <c r="C92" s="1">
        <v>8</v>
      </c>
      <c r="F92" s="1">
        <f t="shared" si="27"/>
        <v>13</v>
      </c>
      <c r="J92" t="s">
        <v>81</v>
      </c>
      <c r="K92" s="1">
        <v>1</v>
      </c>
      <c r="L92" s="1">
        <v>2</v>
      </c>
      <c r="M92" s="1"/>
      <c r="N92" s="1"/>
      <c r="O92" s="1">
        <f t="shared" si="28"/>
        <v>3</v>
      </c>
    </row>
    <row r="93" spans="1:15" x14ac:dyDescent="0.25">
      <c r="A93" t="s">
        <v>82</v>
      </c>
      <c r="B93" s="59">
        <f>B92/B91</f>
        <v>8.771929824561403E-2</v>
      </c>
      <c r="C93" s="59">
        <f>C92/C91</f>
        <v>0.15094339622641509</v>
      </c>
      <c r="F93" s="59">
        <f t="shared" si="27"/>
        <v>0.23866269447202912</v>
      </c>
      <c r="J93" t="s">
        <v>82</v>
      </c>
      <c r="K93" s="59">
        <f>K92/K91</f>
        <v>5.8823529411764705E-2</v>
      </c>
      <c r="L93" s="59">
        <f>L92/L91</f>
        <v>0.11764705882352941</v>
      </c>
      <c r="M93" s="1"/>
      <c r="N93" s="1"/>
      <c r="O93" s="59">
        <f t="shared" si="28"/>
        <v>0.1764705882352941</v>
      </c>
    </row>
    <row r="94" spans="1:15" x14ac:dyDescent="0.25">
      <c r="A94" t="s">
        <v>83</v>
      </c>
      <c r="B94" s="1">
        <v>10</v>
      </c>
      <c r="C94" s="1">
        <v>23</v>
      </c>
      <c r="F94" s="1">
        <f t="shared" si="27"/>
        <v>33</v>
      </c>
      <c r="J94" t="s">
        <v>83</v>
      </c>
      <c r="K94" s="1">
        <v>2</v>
      </c>
      <c r="L94" s="1">
        <v>4</v>
      </c>
      <c r="M94" s="1"/>
      <c r="N94" s="1"/>
      <c r="O94" s="1">
        <f t="shared" si="28"/>
        <v>6</v>
      </c>
    </row>
    <row r="95" spans="1:15" x14ac:dyDescent="0.25">
      <c r="A95" s="67" t="s">
        <v>84</v>
      </c>
      <c r="B95" s="62">
        <f>B94/B90</f>
        <v>0.16129032258064516</v>
      </c>
      <c r="C95" s="62">
        <f>C94/C90</f>
        <v>0.35384615384615387</v>
      </c>
      <c r="D95" s="3"/>
      <c r="E95" s="3"/>
      <c r="F95" s="62">
        <f>F94/F90</f>
        <v>0.25984251968503935</v>
      </c>
      <c r="J95" s="67" t="s">
        <v>84</v>
      </c>
      <c r="K95" s="62">
        <f>K94/K90</f>
        <v>0.1111111111111111</v>
      </c>
      <c r="L95" s="62">
        <f>L94/L90</f>
        <v>0.21052631578947367</v>
      </c>
      <c r="M95" s="3"/>
      <c r="N95" s="3"/>
      <c r="O95" s="62">
        <f>O94/O90</f>
        <v>0.16216216216216217</v>
      </c>
    </row>
    <row r="96" spans="1:15" x14ac:dyDescent="0.25">
      <c r="B96" s="66"/>
      <c r="F96" s="66"/>
      <c r="K96" s="66"/>
      <c r="L96" s="1"/>
      <c r="M96" s="1"/>
      <c r="N96" s="1"/>
      <c r="O96" s="66"/>
    </row>
    <row r="97" spans="1:7" ht="15.75" thickBot="1" x14ac:dyDescent="0.3">
      <c r="A97" s="60"/>
      <c r="B97" s="68"/>
      <c r="C97" s="68"/>
      <c r="D97" s="68"/>
      <c r="E97" s="68"/>
      <c r="F97" s="68"/>
      <c r="G97" s="60"/>
    </row>
    <row r="98" spans="1:7" ht="51" customHeight="1" x14ac:dyDescent="0.25">
      <c r="A98" s="79" t="s">
        <v>137</v>
      </c>
      <c r="B98" s="80"/>
      <c r="C98" s="80"/>
      <c r="D98" s="80"/>
      <c r="E98" s="80"/>
      <c r="F98" s="80"/>
      <c r="G98" s="81"/>
    </row>
  </sheetData>
  <mergeCells count="21">
    <mergeCell ref="A57:G57"/>
    <mergeCell ref="J57:P57"/>
    <mergeCell ref="A66:G66"/>
    <mergeCell ref="A67:G67"/>
    <mergeCell ref="J67:P67"/>
    <mergeCell ref="J1:P1"/>
    <mergeCell ref="A1:G1"/>
    <mergeCell ref="A50:G50"/>
    <mergeCell ref="A98:G98"/>
    <mergeCell ref="A40:G40"/>
    <mergeCell ref="A42:G42"/>
    <mergeCell ref="A41:G41"/>
    <mergeCell ref="A76:G76"/>
    <mergeCell ref="A78:F78"/>
    <mergeCell ref="J78:O78"/>
    <mergeCell ref="A88:F88"/>
    <mergeCell ref="J88:O88"/>
    <mergeCell ref="A56:G56"/>
    <mergeCell ref="A43:G43"/>
    <mergeCell ref="J43:P43"/>
    <mergeCell ref="J50:P50"/>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abSelected="1" workbookViewId="0">
      <selection sqref="A1:G1"/>
    </sheetView>
  </sheetViews>
  <sheetFormatPr defaultRowHeight="15" x14ac:dyDescent="0.25"/>
  <cols>
    <col min="1" max="1" width="16.5703125" bestFit="1" customWidth="1"/>
    <col min="7" max="7" width="11" customWidth="1"/>
    <col min="8" max="8" width="2.140625" customWidth="1"/>
    <col min="9" max="9" width="9.140625" style="72"/>
  </cols>
  <sheetData>
    <row r="1" spans="1:18" ht="15.75" x14ac:dyDescent="0.25">
      <c r="A1" s="83" t="s">
        <v>85</v>
      </c>
      <c r="B1" s="83"/>
      <c r="C1" s="83"/>
      <c r="D1" s="83"/>
      <c r="E1" s="83"/>
      <c r="F1" s="83"/>
      <c r="G1" s="83"/>
      <c r="H1" s="1"/>
      <c r="I1" s="74" t="s">
        <v>3</v>
      </c>
      <c r="J1" s="1"/>
      <c r="K1" s="1"/>
      <c r="L1" s="1"/>
      <c r="M1" s="1"/>
      <c r="N1" s="1"/>
      <c r="O1" s="1"/>
      <c r="P1" s="1"/>
      <c r="Q1" s="1"/>
      <c r="R1" s="1"/>
    </row>
    <row r="2" spans="1:18" x14ac:dyDescent="0.25">
      <c r="A2" t="s">
        <v>73</v>
      </c>
      <c r="B2" s="1" t="s">
        <v>2</v>
      </c>
      <c r="C2" s="1" t="s">
        <v>3</v>
      </c>
      <c r="D2" s="1" t="s">
        <v>4</v>
      </c>
      <c r="E2" s="1" t="s">
        <v>5</v>
      </c>
      <c r="F2" s="1" t="s">
        <v>6</v>
      </c>
      <c r="G2" s="1" t="s">
        <v>7</v>
      </c>
      <c r="H2" s="1"/>
      <c r="I2" s="73"/>
      <c r="J2" s="1"/>
      <c r="K2" s="1"/>
      <c r="L2" s="1"/>
      <c r="M2" s="1"/>
      <c r="N2" s="1"/>
      <c r="O2" s="1"/>
      <c r="P2" s="1"/>
      <c r="Q2" s="1"/>
      <c r="R2" s="1"/>
    </row>
    <row r="3" spans="1:18" x14ac:dyDescent="0.25">
      <c r="A3" t="s">
        <v>47</v>
      </c>
      <c r="B3" s="1">
        <f>B35+B19</f>
        <v>3538</v>
      </c>
      <c r="C3" s="1">
        <f t="shared" ref="C3:E3" si="0">C35+C19</f>
        <v>3839</v>
      </c>
      <c r="D3" s="1">
        <f t="shared" si="0"/>
        <v>0</v>
      </c>
      <c r="E3" s="1">
        <f t="shared" si="0"/>
        <v>0</v>
      </c>
      <c r="F3" s="1">
        <f>SUM(B3:E3)</f>
        <v>7377</v>
      </c>
      <c r="G3" s="2">
        <f>F3/$F$6</f>
        <v>0.6189277623961742</v>
      </c>
      <c r="H3" s="1"/>
      <c r="I3" s="73">
        <f>C3/C6</f>
        <v>0.61979334840167899</v>
      </c>
      <c r="J3" s="1"/>
      <c r="K3" s="1"/>
      <c r="L3" s="1"/>
      <c r="M3" s="1"/>
      <c r="N3" s="1"/>
      <c r="O3" s="1"/>
      <c r="P3" s="1"/>
      <c r="Q3" s="1"/>
      <c r="R3" s="1"/>
    </row>
    <row r="4" spans="1:18" x14ac:dyDescent="0.25">
      <c r="A4" t="s">
        <v>48</v>
      </c>
      <c r="B4" s="1">
        <f t="shared" ref="B4:E5" si="1">B36+B20</f>
        <v>2173</v>
      </c>
      <c r="C4" s="1">
        <f t="shared" si="1"/>
        <v>2342</v>
      </c>
      <c r="D4" s="1">
        <f t="shared" si="1"/>
        <v>0</v>
      </c>
      <c r="E4" s="1">
        <f t="shared" si="1"/>
        <v>0</v>
      </c>
      <c r="F4" s="1">
        <f t="shared" ref="F4:F5" si="2">SUM(B4:E4)</f>
        <v>4515</v>
      </c>
      <c r="G4" s="2">
        <f t="shared" ref="G4:G6" si="3">F4/$F$6</f>
        <v>0.37880694689151773</v>
      </c>
      <c r="H4" s="1"/>
      <c r="I4" s="73">
        <f>C4/C6</f>
        <v>0.37810784630287375</v>
      </c>
      <c r="J4" s="1"/>
      <c r="K4" s="1"/>
      <c r="L4" s="1"/>
      <c r="M4" s="1"/>
      <c r="N4" s="1"/>
      <c r="O4" s="1"/>
      <c r="P4" s="1"/>
      <c r="Q4" s="1"/>
      <c r="R4" s="1"/>
    </row>
    <row r="5" spans="1:18" x14ac:dyDescent="0.25">
      <c r="A5" t="s">
        <v>49</v>
      </c>
      <c r="B5" s="1">
        <f t="shared" si="1"/>
        <v>14</v>
      </c>
      <c r="C5" s="1">
        <f t="shared" si="1"/>
        <v>13</v>
      </c>
      <c r="D5" s="1">
        <f t="shared" si="1"/>
        <v>0</v>
      </c>
      <c r="E5" s="1">
        <f t="shared" si="1"/>
        <v>0</v>
      </c>
      <c r="F5" s="1">
        <f t="shared" si="2"/>
        <v>27</v>
      </c>
      <c r="G5" s="2">
        <f t="shared" si="3"/>
        <v>2.2652907123080794E-3</v>
      </c>
      <c r="H5" s="1"/>
      <c r="I5" s="73">
        <f>C5/C6</f>
        <v>2.0988052954472071E-3</v>
      </c>
      <c r="J5" s="1"/>
      <c r="K5" s="1"/>
      <c r="L5" s="1"/>
      <c r="M5" s="1"/>
      <c r="N5" s="1"/>
      <c r="O5" s="1"/>
      <c r="P5" s="1"/>
      <c r="Q5" s="1"/>
      <c r="R5" s="1"/>
    </row>
    <row r="6" spans="1:18" x14ac:dyDescent="0.25">
      <c r="A6" s="14" t="s">
        <v>6</v>
      </c>
      <c r="B6" s="15">
        <f>SUM(B3:B5)</f>
        <v>5725</v>
      </c>
      <c r="C6" s="15">
        <f t="shared" ref="C6:E6" si="4">SUM(C3:C5)</f>
        <v>6194</v>
      </c>
      <c r="D6" s="15">
        <f t="shared" si="4"/>
        <v>0</v>
      </c>
      <c r="E6" s="15">
        <f t="shared" si="4"/>
        <v>0</v>
      </c>
      <c r="F6" s="15">
        <f t="shared" ref="F6" si="5">SUM(F3:F5)</f>
        <v>11919</v>
      </c>
      <c r="G6" s="16">
        <f t="shared" si="3"/>
        <v>1</v>
      </c>
      <c r="H6" s="1"/>
      <c r="I6" s="73">
        <f>SUM(I3:I5)</f>
        <v>1</v>
      </c>
      <c r="J6" s="1"/>
      <c r="K6" s="1"/>
      <c r="L6" s="1"/>
      <c r="M6" s="1"/>
      <c r="N6" s="1"/>
      <c r="O6" s="1"/>
      <c r="P6" s="1"/>
      <c r="Q6" s="1"/>
      <c r="R6" s="1"/>
    </row>
    <row r="7" spans="1:18" x14ac:dyDescent="0.25">
      <c r="A7" s="87"/>
      <c r="B7" s="87"/>
      <c r="C7" s="87"/>
      <c r="D7" s="87"/>
      <c r="E7" s="87"/>
      <c r="F7" s="87"/>
      <c r="G7" s="87"/>
      <c r="H7" s="1"/>
      <c r="I7" s="73"/>
      <c r="J7" s="1"/>
      <c r="K7" s="1"/>
      <c r="L7" s="1"/>
      <c r="M7" s="1"/>
      <c r="N7" s="1"/>
      <c r="O7" s="1"/>
      <c r="P7" s="1"/>
      <c r="Q7" s="1"/>
      <c r="R7" s="1"/>
    </row>
    <row r="8" spans="1:18" x14ac:dyDescent="0.25">
      <c r="A8" t="s">
        <v>75</v>
      </c>
      <c r="B8" s="1" t="s">
        <v>2</v>
      </c>
      <c r="C8" s="1" t="s">
        <v>3</v>
      </c>
      <c r="D8" s="1" t="s">
        <v>4</v>
      </c>
      <c r="E8" s="1" t="s">
        <v>5</v>
      </c>
      <c r="F8" s="1" t="s">
        <v>6</v>
      </c>
      <c r="G8" s="1" t="s">
        <v>7</v>
      </c>
      <c r="H8" s="1"/>
      <c r="I8" s="73"/>
      <c r="J8" s="1"/>
      <c r="K8" s="1"/>
      <c r="L8" s="1"/>
      <c r="M8" s="1"/>
      <c r="N8" s="1"/>
      <c r="O8" s="1"/>
      <c r="P8" s="1"/>
      <c r="Q8" s="1"/>
      <c r="R8" s="1"/>
    </row>
    <row r="9" spans="1:18" x14ac:dyDescent="0.25">
      <c r="A9" t="s">
        <v>51</v>
      </c>
      <c r="B9" s="1">
        <f>B41+B25</f>
        <v>236</v>
      </c>
      <c r="C9" s="1">
        <f t="shared" ref="C9:E14" si="6">C41+C25</f>
        <v>265</v>
      </c>
      <c r="D9" s="1">
        <f t="shared" si="6"/>
        <v>0</v>
      </c>
      <c r="E9" s="1">
        <f t="shared" si="6"/>
        <v>0</v>
      </c>
      <c r="F9" s="1">
        <f>SUM(B9:E9)</f>
        <v>501</v>
      </c>
      <c r="G9" s="2">
        <f>F9/$F$15</f>
        <v>4.2033727661716584E-2</v>
      </c>
      <c r="H9" s="1"/>
      <c r="I9" s="73">
        <f>C9/C15</f>
        <v>4.278333871488537E-2</v>
      </c>
      <c r="J9" s="1"/>
      <c r="K9" s="1"/>
      <c r="L9" s="1"/>
      <c r="M9" s="1"/>
      <c r="N9" s="1"/>
      <c r="O9" s="1"/>
      <c r="P9" s="1"/>
      <c r="Q9" s="1"/>
      <c r="R9" s="1"/>
    </row>
    <row r="10" spans="1:18" x14ac:dyDescent="0.25">
      <c r="A10" t="s">
        <v>52</v>
      </c>
      <c r="B10" s="1">
        <f t="shared" ref="B10:B14" si="7">B42+B26</f>
        <v>1647</v>
      </c>
      <c r="C10" s="1">
        <f t="shared" si="6"/>
        <v>1649</v>
      </c>
      <c r="D10" s="1">
        <f t="shared" si="6"/>
        <v>0</v>
      </c>
      <c r="E10" s="1">
        <f t="shared" si="6"/>
        <v>0</v>
      </c>
      <c r="F10" s="1">
        <f t="shared" ref="F10:F14" si="8">SUM(B10:E10)</f>
        <v>3296</v>
      </c>
      <c r="G10" s="2">
        <f t="shared" ref="G10:G15" si="9">F10/$F$15</f>
        <v>0.27653326621360852</v>
      </c>
      <c r="H10" s="1"/>
      <c r="I10" s="73">
        <f>C10/C15</f>
        <v>0.26622537939941882</v>
      </c>
      <c r="J10" s="1"/>
      <c r="K10" s="1"/>
      <c r="L10" s="1"/>
      <c r="M10" s="1"/>
      <c r="N10" s="1"/>
      <c r="O10" s="1"/>
      <c r="P10" s="1"/>
      <c r="Q10" s="1"/>
      <c r="R10" s="1"/>
    </row>
    <row r="11" spans="1:18" x14ac:dyDescent="0.25">
      <c r="A11" t="s">
        <v>76</v>
      </c>
      <c r="B11" s="1">
        <f t="shared" si="7"/>
        <v>1034</v>
      </c>
      <c r="C11" s="1">
        <f t="shared" si="6"/>
        <v>1121</v>
      </c>
      <c r="D11" s="1">
        <f t="shared" si="6"/>
        <v>0</v>
      </c>
      <c r="E11" s="1">
        <f t="shared" si="6"/>
        <v>0</v>
      </c>
      <c r="F11" s="1">
        <f t="shared" si="8"/>
        <v>2155</v>
      </c>
      <c r="G11" s="2">
        <f t="shared" si="9"/>
        <v>0.18080375870458931</v>
      </c>
      <c r="H11" s="1"/>
      <c r="I11" s="73">
        <f>C11/C15</f>
        <v>0.18098159509202455</v>
      </c>
      <c r="J11" s="1"/>
      <c r="K11" s="1"/>
      <c r="L11" s="1"/>
      <c r="M11" s="1"/>
      <c r="N11" s="1"/>
      <c r="O11" s="1"/>
      <c r="P11" s="1"/>
      <c r="Q11" s="1"/>
      <c r="R11" s="1"/>
    </row>
    <row r="12" spans="1:18" x14ac:dyDescent="0.25">
      <c r="A12" t="s">
        <v>53</v>
      </c>
      <c r="B12" s="1">
        <f t="shared" si="7"/>
        <v>18</v>
      </c>
      <c r="C12" s="1">
        <f t="shared" si="6"/>
        <v>26</v>
      </c>
      <c r="D12" s="1">
        <f t="shared" si="6"/>
        <v>0</v>
      </c>
      <c r="E12" s="1">
        <f t="shared" si="6"/>
        <v>0</v>
      </c>
      <c r="F12" s="1">
        <f t="shared" si="8"/>
        <v>44</v>
      </c>
      <c r="G12" s="2">
        <f t="shared" si="9"/>
        <v>3.6915848645020554E-3</v>
      </c>
      <c r="H12" s="1"/>
      <c r="I12" s="73">
        <f>C12/C15</f>
        <v>4.1976105908944142E-3</v>
      </c>
      <c r="J12" s="1"/>
      <c r="K12" s="1"/>
      <c r="L12" s="1"/>
      <c r="M12" s="1"/>
      <c r="N12" s="1"/>
      <c r="O12" s="1"/>
      <c r="P12" s="1"/>
      <c r="Q12" s="1"/>
      <c r="R12" s="1"/>
    </row>
    <row r="13" spans="1:18" x14ac:dyDescent="0.25">
      <c r="A13" t="s">
        <v>54</v>
      </c>
      <c r="B13" s="1">
        <f t="shared" si="7"/>
        <v>338</v>
      </c>
      <c r="C13" s="1">
        <f t="shared" si="6"/>
        <v>417</v>
      </c>
      <c r="D13" s="1">
        <f t="shared" si="6"/>
        <v>0</v>
      </c>
      <c r="E13" s="1">
        <f t="shared" si="6"/>
        <v>0</v>
      </c>
      <c r="F13" s="1">
        <f t="shared" si="8"/>
        <v>755</v>
      </c>
      <c r="G13" s="2">
        <f t="shared" si="9"/>
        <v>6.3344240288614823E-2</v>
      </c>
      <c r="H13" s="1"/>
      <c r="I13" s="73">
        <f>C13/C15</f>
        <v>6.7323216015498871E-2</v>
      </c>
      <c r="J13" s="1"/>
      <c r="K13" s="1"/>
      <c r="L13" s="1"/>
      <c r="M13" s="1"/>
      <c r="N13" s="1"/>
      <c r="O13" s="1"/>
      <c r="P13" s="1"/>
      <c r="Q13" s="1"/>
      <c r="R13" s="1"/>
    </row>
    <row r="14" spans="1:18" x14ac:dyDescent="0.25">
      <c r="A14" t="s">
        <v>55</v>
      </c>
      <c r="B14" s="1">
        <f t="shared" si="7"/>
        <v>2452</v>
      </c>
      <c r="C14" s="1">
        <f t="shared" si="6"/>
        <v>2716</v>
      </c>
      <c r="D14" s="1">
        <f t="shared" si="6"/>
        <v>0</v>
      </c>
      <c r="E14" s="1">
        <f t="shared" si="6"/>
        <v>0</v>
      </c>
      <c r="F14" s="1">
        <f t="shared" si="8"/>
        <v>5168</v>
      </c>
      <c r="G14" s="2">
        <f t="shared" si="9"/>
        <v>0.43359342226696873</v>
      </c>
      <c r="H14" s="1"/>
      <c r="I14" s="73">
        <f>C14/C15</f>
        <v>0.43848886018727801</v>
      </c>
      <c r="J14" s="1"/>
      <c r="K14" s="1"/>
      <c r="L14" s="1"/>
      <c r="M14" s="1"/>
      <c r="N14" s="1"/>
      <c r="O14" s="1"/>
      <c r="P14" s="1"/>
      <c r="Q14" s="1"/>
      <c r="R14" s="1"/>
    </row>
    <row r="15" spans="1:18" x14ac:dyDescent="0.25">
      <c r="A15" s="14" t="s">
        <v>6</v>
      </c>
      <c r="B15" s="15">
        <f>SUM(B9:B14)</f>
        <v>5725</v>
      </c>
      <c r="C15" s="15">
        <f t="shared" ref="C15:F15" si="10">SUM(C9:C14)</f>
        <v>6194</v>
      </c>
      <c r="D15" s="15">
        <f t="shared" si="10"/>
        <v>0</v>
      </c>
      <c r="E15" s="15">
        <f t="shared" si="10"/>
        <v>0</v>
      </c>
      <c r="F15" s="15">
        <f t="shared" si="10"/>
        <v>11919</v>
      </c>
      <c r="G15" s="16">
        <f t="shared" si="9"/>
        <v>1</v>
      </c>
      <c r="H15" s="1"/>
      <c r="I15" s="73">
        <f>SUM(I9:I14)</f>
        <v>1</v>
      </c>
      <c r="J15" s="1"/>
      <c r="K15" s="1"/>
      <c r="L15" s="1"/>
      <c r="M15" s="1"/>
      <c r="N15" s="1"/>
      <c r="O15" s="1"/>
      <c r="P15" s="1"/>
      <c r="Q15" s="1"/>
      <c r="R15" s="1"/>
    </row>
    <row r="16" spans="1:18" x14ac:dyDescent="0.25">
      <c r="A16" s="87"/>
      <c r="B16" s="87"/>
      <c r="C16" s="87"/>
      <c r="D16" s="87"/>
      <c r="E16" s="87"/>
      <c r="F16" s="87"/>
      <c r="G16" s="87"/>
      <c r="I16" s="73"/>
    </row>
    <row r="17" spans="1:9" ht="15.75" x14ac:dyDescent="0.25">
      <c r="A17" s="83" t="s">
        <v>86</v>
      </c>
      <c r="B17" s="83"/>
      <c r="C17" s="83"/>
      <c r="D17" s="83"/>
      <c r="E17" s="83"/>
      <c r="F17" s="83"/>
      <c r="G17" s="83"/>
      <c r="I17" s="73"/>
    </row>
    <row r="18" spans="1:9" x14ac:dyDescent="0.25">
      <c r="A18" t="s">
        <v>73</v>
      </c>
      <c r="B18" s="1" t="s">
        <v>2</v>
      </c>
      <c r="C18" s="1" t="s">
        <v>3</v>
      </c>
      <c r="D18" s="1" t="s">
        <v>4</v>
      </c>
      <c r="E18" s="1" t="s">
        <v>5</v>
      </c>
      <c r="F18" s="1" t="s">
        <v>6</v>
      </c>
      <c r="G18" s="1" t="s">
        <v>7</v>
      </c>
      <c r="I18" s="73"/>
    </row>
    <row r="19" spans="1:9" x14ac:dyDescent="0.25">
      <c r="A19" t="s">
        <v>47</v>
      </c>
      <c r="B19" s="1">
        <v>1625</v>
      </c>
      <c r="C19" s="1">
        <v>1949</v>
      </c>
      <c r="D19" s="1"/>
      <c r="E19" s="1"/>
      <c r="F19" s="1">
        <f>SUM(B19:E19)</f>
        <v>3574</v>
      </c>
      <c r="G19" s="2">
        <f>F19/$F$22</f>
        <v>0.63628271319209539</v>
      </c>
      <c r="I19" s="73">
        <f>C19/C22</f>
        <v>0.63299772653458919</v>
      </c>
    </row>
    <row r="20" spans="1:9" x14ac:dyDescent="0.25">
      <c r="A20" t="s">
        <v>48</v>
      </c>
      <c r="B20" s="1">
        <v>912</v>
      </c>
      <c r="C20" s="1">
        <v>1130</v>
      </c>
      <c r="D20" s="1"/>
      <c r="E20" s="1"/>
      <c r="F20" s="1">
        <f t="shared" ref="F20:F21" si="11">SUM(B20:E20)</f>
        <v>2042</v>
      </c>
      <c r="G20" s="2">
        <f t="shared" ref="G20:G21" si="12">F20/$F$22</f>
        <v>0.3635392558305145</v>
      </c>
      <c r="I20" s="73">
        <f>C20/C22</f>
        <v>0.36700227346541087</v>
      </c>
    </row>
    <row r="21" spans="1:9" x14ac:dyDescent="0.25">
      <c r="A21" t="s">
        <v>49</v>
      </c>
      <c r="B21" s="1">
        <v>1</v>
      </c>
      <c r="C21" s="1">
        <v>0</v>
      </c>
      <c r="D21" s="1"/>
      <c r="E21" s="1"/>
      <c r="F21" s="1">
        <f t="shared" si="11"/>
        <v>1</v>
      </c>
      <c r="G21" s="2">
        <f t="shared" si="12"/>
        <v>1.7803097739006588E-4</v>
      </c>
      <c r="I21" s="73">
        <f>C21/C22</f>
        <v>0</v>
      </c>
    </row>
    <row r="22" spans="1:9" x14ac:dyDescent="0.25">
      <c r="A22" s="14" t="s">
        <v>6</v>
      </c>
      <c r="B22" s="15">
        <f>SUM(B19:B21)</f>
        <v>2538</v>
      </c>
      <c r="C22" s="15">
        <f t="shared" ref="C22" si="13">SUM(C19:C21)</f>
        <v>3079</v>
      </c>
      <c r="D22" s="15">
        <f t="shared" ref="D22" si="14">SUM(D19:D21)</f>
        <v>0</v>
      </c>
      <c r="E22" s="15">
        <f t="shared" ref="E22" si="15">SUM(E19:E21)</f>
        <v>0</v>
      </c>
      <c r="F22" s="15">
        <f t="shared" ref="F22" si="16">SUM(F19:F21)</f>
        <v>5617</v>
      </c>
      <c r="G22" s="17">
        <f>SUBTOTAL(109,G19:G21)</f>
        <v>1</v>
      </c>
      <c r="I22" s="73">
        <f>SUM(I19:I21)</f>
        <v>1</v>
      </c>
    </row>
    <row r="23" spans="1:9" x14ac:dyDescent="0.25">
      <c r="A23" s="87"/>
      <c r="B23" s="87"/>
      <c r="C23" s="87"/>
      <c r="D23" s="87"/>
      <c r="E23" s="87"/>
      <c r="F23" s="87"/>
      <c r="G23" s="87"/>
      <c r="I23" s="73"/>
    </row>
    <row r="24" spans="1:9" x14ac:dyDescent="0.25">
      <c r="A24" t="s">
        <v>75</v>
      </c>
      <c r="B24" s="1" t="s">
        <v>2</v>
      </c>
      <c r="C24" s="1" t="s">
        <v>3</v>
      </c>
      <c r="D24" s="1" t="s">
        <v>4</v>
      </c>
      <c r="E24" s="1" t="s">
        <v>5</v>
      </c>
      <c r="F24" s="1" t="s">
        <v>6</v>
      </c>
      <c r="G24" s="1" t="s">
        <v>7</v>
      </c>
      <c r="I24" s="73"/>
    </row>
    <row r="25" spans="1:9" x14ac:dyDescent="0.25">
      <c r="A25" t="s">
        <v>51</v>
      </c>
      <c r="B25" s="1">
        <v>115</v>
      </c>
      <c r="C25" s="1">
        <v>120</v>
      </c>
      <c r="D25" s="1"/>
      <c r="E25" s="1"/>
      <c r="F25" s="1">
        <f>SUM(B25:E25)</f>
        <v>235</v>
      </c>
      <c r="G25" s="2">
        <f>F25/$F$31</f>
        <v>4.1837279686665479E-2</v>
      </c>
      <c r="I25" s="73">
        <f>C25/C31</f>
        <v>3.897369275738876E-2</v>
      </c>
    </row>
    <row r="26" spans="1:9" x14ac:dyDescent="0.25">
      <c r="A26" t="s">
        <v>52</v>
      </c>
      <c r="B26" s="1">
        <v>682</v>
      </c>
      <c r="C26" s="1">
        <v>779</v>
      </c>
      <c r="D26" s="1"/>
      <c r="E26" s="1"/>
      <c r="F26" s="1">
        <f t="shared" ref="F26:F30" si="17">SUM(B26:E26)</f>
        <v>1461</v>
      </c>
      <c r="G26" s="2">
        <f t="shared" ref="G26:G30" si="18">F26/$F$31</f>
        <v>0.26010325796688621</v>
      </c>
      <c r="I26" s="73">
        <f>C26/C31</f>
        <v>0.2530042221500487</v>
      </c>
    </row>
    <row r="27" spans="1:9" x14ac:dyDescent="0.25">
      <c r="A27" t="s">
        <v>76</v>
      </c>
      <c r="B27" s="1">
        <v>481</v>
      </c>
      <c r="C27" s="1">
        <v>584</v>
      </c>
      <c r="D27" s="1"/>
      <c r="E27" s="1"/>
      <c r="F27" s="1">
        <f t="shared" si="17"/>
        <v>1065</v>
      </c>
      <c r="G27" s="2">
        <f t="shared" si="18"/>
        <v>0.18960299092042016</v>
      </c>
      <c r="I27" s="73">
        <f>C27/C31</f>
        <v>0.18967197141929198</v>
      </c>
    </row>
    <row r="28" spans="1:9" x14ac:dyDescent="0.25">
      <c r="A28" t="s">
        <v>53</v>
      </c>
      <c r="B28" s="1">
        <v>7</v>
      </c>
      <c r="C28" s="1">
        <v>16</v>
      </c>
      <c r="D28" s="1"/>
      <c r="E28" s="1"/>
      <c r="F28" s="1">
        <f t="shared" si="17"/>
        <v>23</v>
      </c>
      <c r="G28" s="2">
        <f t="shared" si="18"/>
        <v>4.0947124799715151E-3</v>
      </c>
      <c r="I28" s="73">
        <f>C28/C31</f>
        <v>5.1964923676518348E-3</v>
      </c>
    </row>
    <row r="29" spans="1:9" x14ac:dyDescent="0.25">
      <c r="A29" t="s">
        <v>54</v>
      </c>
      <c r="B29" s="1">
        <v>137</v>
      </c>
      <c r="C29" s="1">
        <v>196</v>
      </c>
      <c r="D29" s="1"/>
      <c r="E29" s="1"/>
      <c r="F29" s="1">
        <f t="shared" si="17"/>
        <v>333</v>
      </c>
      <c r="G29" s="2">
        <f t="shared" si="18"/>
        <v>5.9284315470891934E-2</v>
      </c>
      <c r="I29" s="73">
        <f>C29/C31</f>
        <v>6.3657031503734973E-2</v>
      </c>
    </row>
    <row r="30" spans="1:9" x14ac:dyDescent="0.25">
      <c r="A30" t="s">
        <v>55</v>
      </c>
      <c r="B30" s="1">
        <v>1116</v>
      </c>
      <c r="C30" s="1">
        <v>1384</v>
      </c>
      <c r="D30" s="1"/>
      <c r="E30" s="1"/>
      <c r="F30" s="1">
        <f t="shared" si="17"/>
        <v>2500</v>
      </c>
      <c r="G30" s="2">
        <f t="shared" si="18"/>
        <v>0.4450774434751647</v>
      </c>
      <c r="I30" s="73">
        <f>C30/C31</f>
        <v>0.44949658980188373</v>
      </c>
    </row>
    <row r="31" spans="1:9" x14ac:dyDescent="0.25">
      <c r="A31" s="14" t="s">
        <v>6</v>
      </c>
      <c r="B31" s="15">
        <f>SUM(B25:B30)</f>
        <v>2538</v>
      </c>
      <c r="C31" s="15">
        <f t="shared" ref="C31" si="19">SUM(C25:C30)</f>
        <v>3079</v>
      </c>
      <c r="D31" s="15">
        <f t="shared" ref="D31" si="20">SUM(D25:D30)</f>
        <v>0</v>
      </c>
      <c r="E31" s="15">
        <f t="shared" ref="E31" si="21">SUM(E25:E30)</f>
        <v>0</v>
      </c>
      <c r="F31" s="15">
        <f t="shared" ref="F31" si="22">SUM(F25:F30)</f>
        <v>5617</v>
      </c>
      <c r="G31" s="16">
        <f>SUBTOTAL(109,G25:G30)</f>
        <v>1</v>
      </c>
      <c r="I31" s="73">
        <f>SUM(I25:I30)</f>
        <v>1</v>
      </c>
    </row>
    <row r="32" spans="1:9" x14ac:dyDescent="0.25">
      <c r="A32" s="87"/>
      <c r="B32" s="87"/>
      <c r="C32" s="87"/>
      <c r="D32" s="87"/>
      <c r="E32" s="87"/>
      <c r="F32" s="87"/>
      <c r="G32" s="87"/>
      <c r="I32" s="73"/>
    </row>
    <row r="33" spans="1:9" ht="15.75" x14ac:dyDescent="0.25">
      <c r="A33" s="83" t="s">
        <v>87</v>
      </c>
      <c r="B33" s="83"/>
      <c r="C33" s="83"/>
      <c r="D33" s="83"/>
      <c r="E33" s="83"/>
      <c r="F33" s="83"/>
      <c r="G33" s="83"/>
      <c r="I33" s="73"/>
    </row>
    <row r="34" spans="1:9" x14ac:dyDescent="0.25">
      <c r="A34" t="s">
        <v>73</v>
      </c>
      <c r="B34" s="1" t="s">
        <v>2</v>
      </c>
      <c r="C34" s="1" t="s">
        <v>3</v>
      </c>
      <c r="D34" s="1" t="s">
        <v>4</v>
      </c>
      <c r="E34" s="1" t="s">
        <v>5</v>
      </c>
      <c r="F34" s="1" t="s">
        <v>6</v>
      </c>
      <c r="G34" s="1" t="s">
        <v>7</v>
      </c>
      <c r="I34" s="73"/>
    </row>
    <row r="35" spans="1:9" x14ac:dyDescent="0.25">
      <c r="A35" t="s">
        <v>47</v>
      </c>
      <c r="B35" s="1">
        <v>1913</v>
      </c>
      <c r="C35" s="1">
        <v>1890</v>
      </c>
      <c r="D35" s="1"/>
      <c r="E35" s="1"/>
      <c r="F35" s="1">
        <f>SUM(B35:E35)</f>
        <v>3803</v>
      </c>
      <c r="G35" s="2">
        <f>F35/$F$38</f>
        <v>0.60345921929546176</v>
      </c>
      <c r="I35" s="73">
        <f>C35/C38</f>
        <v>0.6067415730337079</v>
      </c>
    </row>
    <row r="36" spans="1:9" x14ac:dyDescent="0.25">
      <c r="A36" t="s">
        <v>48</v>
      </c>
      <c r="B36" s="1">
        <v>1261</v>
      </c>
      <c r="C36" s="1">
        <v>1212</v>
      </c>
      <c r="D36" s="1"/>
      <c r="E36" s="1"/>
      <c r="F36" s="1">
        <f t="shared" ref="F36:F37" si="23">SUM(B36:E36)</f>
        <v>2473</v>
      </c>
      <c r="G36" s="2">
        <f t="shared" ref="G36:G37" si="24">F36/$F$38</f>
        <v>0.3924151063154554</v>
      </c>
      <c r="I36" s="73">
        <f>C36/C38</f>
        <v>0.38908507223113964</v>
      </c>
    </row>
    <row r="37" spans="1:9" x14ac:dyDescent="0.25">
      <c r="A37" t="s">
        <v>49</v>
      </c>
      <c r="B37" s="1">
        <v>13</v>
      </c>
      <c r="C37" s="1">
        <v>13</v>
      </c>
      <c r="D37" s="1"/>
      <c r="E37" s="1"/>
      <c r="F37" s="1">
        <f t="shared" si="23"/>
        <v>26</v>
      </c>
      <c r="G37" s="2">
        <f t="shared" si="24"/>
        <v>4.1256743890828312E-3</v>
      </c>
      <c r="I37" s="73">
        <f>C37/C38</f>
        <v>4.1733547351524881E-3</v>
      </c>
    </row>
    <row r="38" spans="1:9" x14ac:dyDescent="0.25">
      <c r="A38" s="14" t="s">
        <v>6</v>
      </c>
      <c r="B38" s="15">
        <f>SUM(B35:B37)</f>
        <v>3187</v>
      </c>
      <c r="C38" s="15">
        <f t="shared" ref="C38" si="25">SUM(C35:C37)</f>
        <v>3115</v>
      </c>
      <c r="D38" s="15">
        <f t="shared" ref="D38" si="26">SUM(D35:D37)</f>
        <v>0</v>
      </c>
      <c r="E38" s="15">
        <f t="shared" ref="E38" si="27">SUM(E35:E37)</f>
        <v>0</v>
      </c>
      <c r="F38" s="15">
        <f t="shared" ref="F38" si="28">SUM(F35:F37)</f>
        <v>6302</v>
      </c>
      <c r="G38" s="17">
        <f>SUBTOTAL(109,G35:G37)</f>
        <v>1</v>
      </c>
      <c r="I38" s="73">
        <f>SUM(I35:I37)</f>
        <v>1</v>
      </c>
    </row>
    <row r="39" spans="1:9" x14ac:dyDescent="0.25">
      <c r="A39" s="87"/>
      <c r="B39" s="87"/>
      <c r="C39" s="87"/>
      <c r="D39" s="87"/>
      <c r="E39" s="87"/>
      <c r="F39" s="87"/>
      <c r="G39" s="87"/>
      <c r="I39" s="73"/>
    </row>
    <row r="40" spans="1:9" x14ac:dyDescent="0.25">
      <c r="A40" t="s">
        <v>75</v>
      </c>
      <c r="B40" s="1" t="s">
        <v>2</v>
      </c>
      <c r="C40" s="1" t="s">
        <v>3</v>
      </c>
      <c r="D40" s="1" t="s">
        <v>4</v>
      </c>
      <c r="E40" s="1" t="s">
        <v>5</v>
      </c>
      <c r="F40" s="1" t="s">
        <v>6</v>
      </c>
      <c r="G40" s="1" t="s">
        <v>7</v>
      </c>
      <c r="I40" s="73"/>
    </row>
    <row r="41" spans="1:9" x14ac:dyDescent="0.25">
      <c r="A41" t="s">
        <v>51</v>
      </c>
      <c r="B41" s="1">
        <v>121</v>
      </c>
      <c r="C41" s="1">
        <v>145</v>
      </c>
      <c r="D41" s="1"/>
      <c r="E41" s="1"/>
      <c r="F41" s="1">
        <f>SUM(B41:E41)</f>
        <v>266</v>
      </c>
      <c r="G41" s="2">
        <f>F41/$F$47</f>
        <v>4.2208822596001269E-2</v>
      </c>
      <c r="I41" s="73">
        <f>C41/C47</f>
        <v>4.6548956661316213E-2</v>
      </c>
    </row>
    <row r="42" spans="1:9" x14ac:dyDescent="0.25">
      <c r="A42" t="s">
        <v>52</v>
      </c>
      <c r="B42" s="1">
        <v>965</v>
      </c>
      <c r="C42" s="1">
        <v>870</v>
      </c>
      <c r="D42" s="1"/>
      <c r="E42" s="1"/>
      <c r="F42" s="1">
        <f t="shared" ref="F42:F46" si="29">SUM(B42:E42)</f>
        <v>1835</v>
      </c>
      <c r="G42" s="2">
        <f t="shared" ref="G42:G46" si="30">F42/$F$47</f>
        <v>0.29117740399873054</v>
      </c>
      <c r="I42" s="73">
        <f>C42/C47</f>
        <v>0.27929373996789725</v>
      </c>
    </row>
    <row r="43" spans="1:9" x14ac:dyDescent="0.25">
      <c r="A43" t="s">
        <v>76</v>
      </c>
      <c r="B43" s="1">
        <v>553</v>
      </c>
      <c r="C43" s="1">
        <v>537</v>
      </c>
      <c r="D43" s="1"/>
      <c r="E43" s="1"/>
      <c r="F43" s="1">
        <f t="shared" si="29"/>
        <v>1090</v>
      </c>
      <c r="G43" s="2">
        <f t="shared" si="30"/>
        <v>0.17296096477308792</v>
      </c>
      <c r="I43" s="73">
        <f>C43/C47</f>
        <v>0.17239165329052969</v>
      </c>
    </row>
    <row r="44" spans="1:9" x14ac:dyDescent="0.25">
      <c r="A44" t="s">
        <v>53</v>
      </c>
      <c r="B44" s="1">
        <v>11</v>
      </c>
      <c r="C44" s="1">
        <v>10</v>
      </c>
      <c r="D44" s="1"/>
      <c r="E44" s="1"/>
      <c r="F44" s="1">
        <f t="shared" si="29"/>
        <v>21</v>
      </c>
      <c r="G44" s="2">
        <f t="shared" si="30"/>
        <v>3.3322754681053635E-3</v>
      </c>
      <c r="I44" s="73">
        <f>C44/C47</f>
        <v>3.2102728731942215E-3</v>
      </c>
    </row>
    <row r="45" spans="1:9" x14ac:dyDescent="0.25">
      <c r="A45" t="s">
        <v>54</v>
      </c>
      <c r="B45" s="1">
        <v>201</v>
      </c>
      <c r="C45" s="1">
        <v>221</v>
      </c>
      <c r="D45" s="1"/>
      <c r="E45" s="1"/>
      <c r="F45" s="1">
        <f t="shared" si="29"/>
        <v>422</v>
      </c>
      <c r="G45" s="2">
        <f t="shared" si="30"/>
        <v>6.6962868930498257E-2</v>
      </c>
      <c r="I45" s="73">
        <f>C45/C47</f>
        <v>7.0947030497592295E-2</v>
      </c>
    </row>
    <row r="46" spans="1:9" x14ac:dyDescent="0.25">
      <c r="A46" t="s">
        <v>55</v>
      </c>
      <c r="B46" s="1">
        <v>1336</v>
      </c>
      <c r="C46" s="1">
        <v>1332</v>
      </c>
      <c r="D46" s="1"/>
      <c r="E46" s="1"/>
      <c r="F46" s="1">
        <f t="shared" si="29"/>
        <v>2668</v>
      </c>
      <c r="G46" s="2">
        <f t="shared" si="30"/>
        <v>0.42335766423357662</v>
      </c>
      <c r="I46" s="73">
        <f>C46/C47</f>
        <v>0.42760834670947029</v>
      </c>
    </row>
    <row r="47" spans="1:9" x14ac:dyDescent="0.25">
      <c r="A47" s="14" t="s">
        <v>6</v>
      </c>
      <c r="B47" s="15">
        <f>SUM(B41:B46)</f>
        <v>3187</v>
      </c>
      <c r="C47" s="15">
        <f t="shared" ref="C47" si="31">SUM(C41:C46)</f>
        <v>3115</v>
      </c>
      <c r="D47" s="15">
        <f t="shared" ref="D47" si="32">SUM(D41:D46)</f>
        <v>0</v>
      </c>
      <c r="E47" s="15">
        <f t="shared" ref="E47" si="33">SUM(E41:E46)</f>
        <v>0</v>
      </c>
      <c r="F47" s="15">
        <f t="shared" ref="F47" si="34">SUM(F41:F46)</f>
        <v>6302</v>
      </c>
      <c r="G47" s="16">
        <f>SUBTOTAL(109,G41:G46)</f>
        <v>1</v>
      </c>
      <c r="I47" s="72">
        <f>SUM(I41:I46)</f>
        <v>1</v>
      </c>
    </row>
    <row r="48" spans="1:9" ht="15.75" thickBot="1" x14ac:dyDescent="0.3">
      <c r="A48" s="87"/>
      <c r="B48" s="87"/>
      <c r="C48" s="87"/>
      <c r="D48" s="87"/>
      <c r="E48" s="87"/>
      <c r="F48" s="87"/>
      <c r="G48" s="87"/>
    </row>
    <row r="49" spans="1:7" ht="60" customHeight="1" thickBot="1" x14ac:dyDescent="0.3">
      <c r="A49" s="79" t="s">
        <v>134</v>
      </c>
      <c r="B49" s="80"/>
      <c r="C49" s="80"/>
      <c r="D49" s="80"/>
      <c r="E49" s="80"/>
      <c r="F49" s="80"/>
      <c r="G49" s="81"/>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83" t="s">
        <v>88</v>
      </c>
      <c r="D1" s="83"/>
      <c r="E1" s="83"/>
      <c r="F1" s="83"/>
      <c r="G1" s="83"/>
      <c r="H1" s="83"/>
      <c r="I1" s="83"/>
    </row>
    <row r="2" spans="2:12" s="7" customFormat="1" ht="15.75" customHeight="1" x14ac:dyDescent="0.25">
      <c r="C2" s="129"/>
      <c r="D2" s="129"/>
      <c r="E2" s="129"/>
      <c r="F2" s="129"/>
      <c r="G2" s="129"/>
      <c r="H2" s="129"/>
      <c r="I2" s="129"/>
    </row>
    <row r="3" spans="2:12" s="28" customFormat="1" ht="15.75" customHeight="1" x14ac:dyDescent="0.25">
      <c r="C3" s="130" t="s">
        <v>89</v>
      </c>
      <c r="D3" s="128"/>
      <c r="E3" s="128"/>
      <c r="F3" s="128"/>
      <c r="G3" s="128"/>
      <c r="H3" s="128"/>
      <c r="I3" s="131"/>
    </row>
    <row r="4" spans="2:12" s="28" customFormat="1" ht="15.75" customHeight="1" x14ac:dyDescent="0.25">
      <c r="C4" s="132"/>
      <c r="D4" s="133"/>
      <c r="E4" s="133"/>
      <c r="F4" s="133"/>
      <c r="G4" s="133"/>
      <c r="H4" s="133"/>
      <c r="I4" s="134"/>
    </row>
    <row r="5" spans="2:12" s="28" customFormat="1" ht="15.75" customHeight="1" x14ac:dyDescent="0.25">
      <c r="C5" s="132"/>
      <c r="D5" s="133"/>
      <c r="E5" s="133"/>
      <c r="F5" s="133"/>
      <c r="G5" s="133"/>
      <c r="H5" s="133"/>
      <c r="I5" s="134"/>
      <c r="L5" s="46"/>
    </row>
    <row r="6" spans="2:12" s="28" customFormat="1" ht="15.75" customHeight="1" x14ac:dyDescent="0.25">
      <c r="C6" s="132"/>
      <c r="D6" s="133"/>
      <c r="E6" s="133"/>
      <c r="F6" s="133"/>
      <c r="G6" s="133"/>
      <c r="H6" s="133"/>
      <c r="I6" s="134"/>
    </row>
    <row r="7" spans="2:12" s="28" customFormat="1" ht="24.75" customHeight="1" x14ac:dyDescent="0.25">
      <c r="C7" s="135"/>
      <c r="D7" s="136"/>
      <c r="E7" s="136"/>
      <c r="F7" s="136"/>
      <c r="G7" s="136"/>
      <c r="H7" s="136"/>
      <c r="I7" s="137"/>
    </row>
    <row r="8" spans="2:12" s="28" customFormat="1" ht="15.75" customHeight="1" x14ac:dyDescent="0.25">
      <c r="C8" s="128"/>
      <c r="D8" s="128"/>
      <c r="E8" s="128"/>
      <c r="F8" s="128"/>
      <c r="G8" s="128"/>
      <c r="H8" s="128"/>
      <c r="I8" s="128"/>
    </row>
    <row r="9" spans="2:12" s="28" customFormat="1" ht="15.75" customHeight="1" x14ac:dyDescent="0.25">
      <c r="C9" s="43" t="s">
        <v>90</v>
      </c>
      <c r="D9" s="41" t="s">
        <v>2</v>
      </c>
      <c r="E9" s="41" t="s">
        <v>3</v>
      </c>
      <c r="F9" s="41" t="s">
        <v>4</v>
      </c>
      <c r="G9" s="41" t="s">
        <v>5</v>
      </c>
      <c r="H9" s="42" t="s">
        <v>6</v>
      </c>
      <c r="I9" s="42" t="s">
        <v>91</v>
      </c>
    </row>
    <row r="10" spans="2:12" s="28" customFormat="1" ht="15.75" customHeight="1" x14ac:dyDescent="0.25">
      <c r="C10" s="44" t="s">
        <v>92</v>
      </c>
      <c r="D10" s="40">
        <v>35167</v>
      </c>
      <c r="E10" s="40">
        <v>49173</v>
      </c>
      <c r="F10" s="40"/>
      <c r="G10" s="40"/>
      <c r="H10" s="70">
        <f>SUM(Table9[[#This Row],[Q1]:[Q4]])</f>
        <v>84340</v>
      </c>
      <c r="I10" s="70"/>
    </row>
    <row r="11" spans="2:12" s="28" customFormat="1" ht="30" x14ac:dyDescent="0.25">
      <c r="C11" s="44" t="s">
        <v>93</v>
      </c>
      <c r="D11" s="40">
        <v>86</v>
      </c>
      <c r="E11" s="40">
        <v>86</v>
      </c>
      <c r="F11" s="40"/>
      <c r="G11" s="40"/>
      <c r="H11" s="70">
        <f>SUM(Table9[[#This Row],[Q1]:[Q4]])</f>
        <v>172</v>
      </c>
      <c r="I11" s="70"/>
    </row>
    <row r="12" spans="2:12" s="28" customFormat="1" ht="30" x14ac:dyDescent="0.25">
      <c r="C12" s="44" t="s">
        <v>94</v>
      </c>
      <c r="D12" s="45">
        <f>D11/D10</f>
        <v>2.4454744504791423E-3</v>
      </c>
      <c r="E12" s="45">
        <f t="shared" ref="E12:H12" si="0">E11/E10</f>
        <v>1.7489272568279341E-3</v>
      </c>
      <c r="F12" s="45" t="e">
        <f t="shared" si="0"/>
        <v>#DIV/0!</v>
      </c>
      <c r="G12" s="45" t="e">
        <f t="shared" si="0"/>
        <v>#DIV/0!</v>
      </c>
      <c r="H12" s="45">
        <f t="shared" si="0"/>
        <v>2.0393644771164333E-3</v>
      </c>
      <c r="I12" s="70"/>
    </row>
    <row r="13" spans="2:12" s="28" customFormat="1" ht="38.25" customHeight="1" x14ac:dyDescent="0.25">
      <c r="C13" s="138" t="s">
        <v>95</v>
      </c>
      <c r="D13" s="139"/>
      <c r="E13" s="139"/>
      <c r="F13" s="139"/>
      <c r="G13" s="139"/>
      <c r="H13" s="139"/>
      <c r="I13" s="140"/>
      <c r="J13" s="53"/>
    </row>
    <row r="14" spans="2:12" s="28" customFormat="1" ht="15.75" x14ac:dyDescent="0.25">
      <c r="B14" s="55"/>
      <c r="C14" s="142"/>
      <c r="D14" s="143"/>
      <c r="E14" s="143"/>
      <c r="F14" s="143"/>
      <c r="G14" s="143"/>
      <c r="H14" s="143"/>
      <c r="I14" s="144"/>
      <c r="J14" s="54"/>
    </row>
    <row r="15" spans="2:12" x14ac:dyDescent="0.25">
      <c r="C15" t="s">
        <v>96</v>
      </c>
      <c r="D15" s="1" t="s">
        <v>2</v>
      </c>
      <c r="E15" s="1" t="s">
        <v>3</v>
      </c>
      <c r="F15" s="1" t="s">
        <v>4</v>
      </c>
      <c r="G15" s="1" t="s">
        <v>5</v>
      </c>
      <c r="H15" s="1" t="s">
        <v>6</v>
      </c>
      <c r="I15" s="1" t="s">
        <v>7</v>
      </c>
    </row>
    <row r="16" spans="2:12" ht="67.5" customHeight="1" x14ac:dyDescent="0.25">
      <c r="C16" s="11" t="s">
        <v>97</v>
      </c>
      <c r="D16" s="8">
        <v>68</v>
      </c>
      <c r="E16" s="8">
        <v>65</v>
      </c>
      <c r="F16" s="8"/>
      <c r="G16" s="8"/>
      <c r="H16" s="8">
        <f t="shared" ref="H16:H25" si="1">SUM(D16:G16)</f>
        <v>133</v>
      </c>
      <c r="I16" s="10">
        <f>Table15212732[[#This Row],[Total]]/$H$26</f>
        <v>0.56837606837606836</v>
      </c>
    </row>
    <row r="17" spans="3:9" s="6" customFormat="1" ht="65.25" customHeight="1" x14ac:dyDescent="0.25">
      <c r="C17" s="11" t="s">
        <v>98</v>
      </c>
      <c r="D17" s="69">
        <v>10</v>
      </c>
      <c r="E17" s="69">
        <v>12</v>
      </c>
      <c r="F17" s="69"/>
      <c r="G17" s="69"/>
      <c r="H17" s="8">
        <f t="shared" si="1"/>
        <v>22</v>
      </c>
      <c r="I17" s="10">
        <f>Table15212732[[#This Row],[Total]]/$H$26</f>
        <v>9.4017094017094016E-2</v>
      </c>
    </row>
    <row r="18" spans="3:9" x14ac:dyDescent="0.25">
      <c r="C18" s="9" t="s">
        <v>99</v>
      </c>
      <c r="D18" s="8">
        <v>11</v>
      </c>
      <c r="E18" s="8">
        <v>11</v>
      </c>
      <c r="F18" s="8"/>
      <c r="G18" s="8"/>
      <c r="H18" s="8">
        <f t="shared" si="1"/>
        <v>22</v>
      </c>
      <c r="I18" s="10">
        <f>Table15212732[[#This Row],[Total]]/$H$26</f>
        <v>9.4017094017094016E-2</v>
      </c>
    </row>
    <row r="19" spans="3:9" s="6" customFormat="1" ht="79.5" customHeight="1" x14ac:dyDescent="0.25">
      <c r="C19" s="11" t="s">
        <v>100</v>
      </c>
      <c r="D19" s="69">
        <v>7</v>
      </c>
      <c r="E19" s="69">
        <v>17</v>
      </c>
      <c r="F19" s="69"/>
      <c r="G19" s="69"/>
      <c r="H19" s="8">
        <f t="shared" si="1"/>
        <v>24</v>
      </c>
      <c r="I19" s="10">
        <f>Table15212732[[#This Row],[Total]]/$H$26</f>
        <v>0.10256410256410256</v>
      </c>
    </row>
    <row r="20" spans="3:9" ht="33" customHeight="1" x14ac:dyDescent="0.25">
      <c r="C20" s="11" t="s">
        <v>101</v>
      </c>
      <c r="D20" s="69">
        <v>13</v>
      </c>
      <c r="E20" s="69">
        <v>13</v>
      </c>
      <c r="F20" s="69"/>
      <c r="G20" s="69"/>
      <c r="H20" s="8">
        <f t="shared" si="1"/>
        <v>26</v>
      </c>
      <c r="I20" s="25">
        <f>Table15212732[[#This Row],[Total]]/$H$26</f>
        <v>0.1111111111111111</v>
      </c>
    </row>
    <row r="21" spans="3:9" x14ac:dyDescent="0.25">
      <c r="C21" s="9" t="s">
        <v>102</v>
      </c>
      <c r="D21" s="8">
        <v>0</v>
      </c>
      <c r="E21" s="8">
        <v>0</v>
      </c>
      <c r="F21" s="8"/>
      <c r="G21" s="8"/>
      <c r="H21" s="8">
        <f t="shared" si="1"/>
        <v>0</v>
      </c>
      <c r="I21" s="10">
        <f>Table15212732[[#This Row],[Total]]/$H$26</f>
        <v>0</v>
      </c>
    </row>
    <row r="22" spans="3:9" x14ac:dyDescent="0.25">
      <c r="C22" s="9" t="s">
        <v>103</v>
      </c>
      <c r="D22" s="1">
        <v>1</v>
      </c>
      <c r="E22" s="8">
        <v>0</v>
      </c>
      <c r="F22" s="1"/>
      <c r="G22" s="1"/>
      <c r="H22" s="8">
        <f t="shared" si="1"/>
        <v>1</v>
      </c>
      <c r="I22" s="29">
        <f>Table15212732[[#This Row],[Total]]/$H$26</f>
        <v>4.2735042735042739E-3</v>
      </c>
    </row>
    <row r="23" spans="3:9" s="6" customFormat="1" ht="30" x14ac:dyDescent="0.25">
      <c r="C23" s="11" t="s">
        <v>104</v>
      </c>
      <c r="D23" s="69">
        <v>0</v>
      </c>
      <c r="E23" s="69">
        <v>0</v>
      </c>
      <c r="F23" s="69"/>
      <c r="G23" s="69"/>
      <c r="H23" s="8">
        <f t="shared" si="1"/>
        <v>0</v>
      </c>
      <c r="I23" s="25">
        <f>Table15212732[[#This Row],[Total]]/$H$26</f>
        <v>0</v>
      </c>
    </row>
    <row r="24" spans="3:9" s="6" customFormat="1" ht="60" x14ac:dyDescent="0.25">
      <c r="C24" s="11" t="s">
        <v>105</v>
      </c>
      <c r="D24" s="8">
        <v>3</v>
      </c>
      <c r="E24" s="8">
        <v>3</v>
      </c>
      <c r="F24" s="8"/>
      <c r="G24" s="8"/>
      <c r="H24" s="8">
        <f t="shared" si="1"/>
        <v>6</v>
      </c>
      <c r="I24" s="64">
        <f>Table15212732[[#This Row],[Total]]/$H$26</f>
        <v>2.564102564102564E-2</v>
      </c>
    </row>
    <row r="25" spans="3:9" x14ac:dyDescent="0.25">
      <c r="C25" s="11" t="s">
        <v>106</v>
      </c>
      <c r="D25" s="1">
        <v>0</v>
      </c>
      <c r="E25" s="1">
        <v>0</v>
      </c>
      <c r="F25" s="1"/>
      <c r="G25" s="1"/>
      <c r="H25" s="8">
        <f t="shared" si="1"/>
        <v>0</v>
      </c>
      <c r="I25" s="2">
        <f>Table15212732[[#This Row],[Total]]/$H$26</f>
        <v>0</v>
      </c>
    </row>
    <row r="26" spans="3:9" x14ac:dyDescent="0.25">
      <c r="C26" s="14" t="s">
        <v>6</v>
      </c>
      <c r="D26" s="22">
        <f>SUBTOTAL(109,D16:D25)</f>
        <v>113</v>
      </c>
      <c r="E26" s="22">
        <f t="shared" ref="E26:H26" si="2">SUBTOTAL(109,E16:E25)</f>
        <v>121</v>
      </c>
      <c r="F26" s="22">
        <f t="shared" si="2"/>
        <v>0</v>
      </c>
      <c r="G26" s="22">
        <f t="shared" si="2"/>
        <v>0</v>
      </c>
      <c r="H26" s="22">
        <f t="shared" si="2"/>
        <v>234</v>
      </c>
      <c r="I26" s="23">
        <f>Table15212732[[#This Row],[Total]]/$H$26</f>
        <v>1</v>
      </c>
    </row>
    <row r="27" spans="3:9" ht="45" x14ac:dyDescent="0.25">
      <c r="C27" s="11" t="s">
        <v>107</v>
      </c>
      <c r="D27" s="8">
        <v>48</v>
      </c>
      <c r="E27" s="8">
        <v>51</v>
      </c>
      <c r="F27" s="8"/>
      <c r="G27" s="8"/>
      <c r="H27" s="8">
        <f t="shared" ref="H27" si="3">SUM(D27:G27)</f>
        <v>99</v>
      </c>
      <c r="I27" s="65"/>
    </row>
    <row r="28" spans="3:9" x14ac:dyDescent="0.25">
      <c r="C28" s="87"/>
      <c r="D28" s="87"/>
      <c r="E28" s="87"/>
      <c r="F28" s="87"/>
      <c r="G28" s="87"/>
      <c r="H28" s="87"/>
      <c r="I28" s="87"/>
    </row>
    <row r="29" spans="3:9" x14ac:dyDescent="0.25">
      <c r="C29" t="s">
        <v>108</v>
      </c>
      <c r="D29" s="1" t="s">
        <v>2</v>
      </c>
      <c r="E29" s="1" t="s">
        <v>3</v>
      </c>
      <c r="F29" s="1" t="s">
        <v>4</v>
      </c>
      <c r="G29" s="1" t="s">
        <v>5</v>
      </c>
      <c r="H29" s="1" t="s">
        <v>6</v>
      </c>
      <c r="I29" s="1" t="s">
        <v>7</v>
      </c>
    </row>
    <row r="30" spans="3:9" x14ac:dyDescent="0.25">
      <c r="C30" t="s">
        <v>61</v>
      </c>
      <c r="D30" s="1">
        <v>8</v>
      </c>
      <c r="E30" s="1">
        <v>4</v>
      </c>
      <c r="F30" s="1"/>
      <c r="G30" s="1"/>
      <c r="H30" s="1">
        <f>SUM(D30:G30)</f>
        <v>12</v>
      </c>
      <c r="I30" s="2">
        <f>H30/$H$38</f>
        <v>6.9767441860465115E-2</v>
      </c>
    </row>
    <row r="31" spans="3:9" x14ac:dyDescent="0.25">
      <c r="C31" t="s">
        <v>62</v>
      </c>
      <c r="D31" s="1">
        <v>15</v>
      </c>
      <c r="E31" s="1">
        <v>12</v>
      </c>
      <c r="F31" s="1"/>
      <c r="G31" s="1"/>
      <c r="H31" s="1">
        <f t="shared" ref="H31:H37" si="4">SUM(D31:G31)</f>
        <v>27</v>
      </c>
      <c r="I31" s="2">
        <f t="shared" ref="I31:I37" si="5">H31/$H$38</f>
        <v>0.15697674418604651</v>
      </c>
    </row>
    <row r="32" spans="3:9" x14ac:dyDescent="0.25">
      <c r="C32" t="s">
        <v>63</v>
      </c>
      <c r="D32" s="1">
        <v>4</v>
      </c>
      <c r="E32" s="1">
        <v>2</v>
      </c>
      <c r="F32" s="1"/>
      <c r="G32" s="1"/>
      <c r="H32" s="1">
        <f t="shared" si="4"/>
        <v>6</v>
      </c>
      <c r="I32" s="2">
        <f t="shared" si="5"/>
        <v>3.4883720930232558E-2</v>
      </c>
    </row>
    <row r="33" spans="3:9" x14ac:dyDescent="0.25">
      <c r="C33" t="s">
        <v>64</v>
      </c>
      <c r="D33" s="1">
        <v>24</v>
      </c>
      <c r="E33" s="1">
        <v>39</v>
      </c>
      <c r="F33" s="1"/>
      <c r="G33" s="1"/>
      <c r="H33" s="1">
        <f t="shared" si="4"/>
        <v>63</v>
      </c>
      <c r="I33" s="2">
        <f t="shared" si="5"/>
        <v>0.36627906976744184</v>
      </c>
    </row>
    <row r="34" spans="3:9" x14ac:dyDescent="0.25">
      <c r="C34" t="s">
        <v>65</v>
      </c>
      <c r="D34" s="1">
        <v>11</v>
      </c>
      <c r="E34" s="1">
        <v>13</v>
      </c>
      <c r="F34" s="1"/>
      <c r="G34" s="1"/>
      <c r="H34" s="1">
        <f t="shared" si="4"/>
        <v>24</v>
      </c>
      <c r="I34" s="2">
        <f t="shared" si="5"/>
        <v>0.13953488372093023</v>
      </c>
    </row>
    <row r="35" spans="3:9" x14ac:dyDescent="0.25">
      <c r="C35" t="s">
        <v>66</v>
      </c>
      <c r="D35" s="1">
        <v>21</v>
      </c>
      <c r="E35" s="1">
        <v>14</v>
      </c>
      <c r="F35" s="1"/>
      <c r="G35" s="1"/>
      <c r="H35" s="1">
        <f t="shared" si="4"/>
        <v>35</v>
      </c>
      <c r="I35" s="2">
        <f t="shared" si="5"/>
        <v>0.20348837209302326</v>
      </c>
    </row>
    <row r="36" spans="3:9" x14ac:dyDescent="0.25">
      <c r="C36" t="s">
        <v>109</v>
      </c>
      <c r="D36" s="1">
        <v>0</v>
      </c>
      <c r="E36" s="1">
        <v>0</v>
      </c>
      <c r="F36" s="1"/>
      <c r="G36" s="1"/>
      <c r="H36" s="1">
        <f t="shared" si="4"/>
        <v>0</v>
      </c>
      <c r="I36" s="2">
        <f t="shared" si="5"/>
        <v>0</v>
      </c>
    </row>
    <row r="37" spans="3:9" x14ac:dyDescent="0.25">
      <c r="C37" t="s">
        <v>110</v>
      </c>
      <c r="D37" s="1">
        <v>3</v>
      </c>
      <c r="E37" s="1">
        <v>2</v>
      </c>
      <c r="F37" s="1"/>
      <c r="G37" s="1"/>
      <c r="H37" s="1">
        <f t="shared" si="4"/>
        <v>5</v>
      </c>
      <c r="I37" s="2">
        <f t="shared" si="5"/>
        <v>2.9069767441860465E-2</v>
      </c>
    </row>
    <row r="38" spans="3:9" ht="15" customHeight="1" x14ac:dyDescent="0.25">
      <c r="C38" s="14" t="s">
        <v>6</v>
      </c>
      <c r="D38" s="15">
        <f>SUM(D30:D37)</f>
        <v>86</v>
      </c>
      <c r="E38" s="15">
        <f>SUM(E30:E37)</f>
        <v>86</v>
      </c>
      <c r="F38" s="15">
        <f>SUM(F30:F37)</f>
        <v>0</v>
      </c>
      <c r="G38" s="15">
        <f>SUM(G30:G37)</f>
        <v>0</v>
      </c>
      <c r="H38" s="15">
        <f>SUM(H30:H37)</f>
        <v>172</v>
      </c>
      <c r="I38" s="16">
        <f>SUBTOTAL(109,I29:I37)</f>
        <v>1</v>
      </c>
    </row>
    <row r="39" spans="3:9" ht="15" customHeight="1" x14ac:dyDescent="0.25">
      <c r="C39" s="141"/>
      <c r="D39" s="141"/>
      <c r="E39" s="141"/>
      <c r="F39" s="141"/>
      <c r="G39" s="141"/>
      <c r="H39" s="141"/>
      <c r="I39" s="141"/>
    </row>
    <row r="40" spans="3:9" x14ac:dyDescent="0.25">
      <c r="C40" s="51" t="s">
        <v>111</v>
      </c>
      <c r="D40" s="1" t="s">
        <v>2</v>
      </c>
      <c r="E40" s="1" t="s">
        <v>3</v>
      </c>
      <c r="F40" s="1" t="s">
        <v>4</v>
      </c>
      <c r="G40" s="1" t="s">
        <v>5</v>
      </c>
      <c r="H40" s="1" t="s">
        <v>6</v>
      </c>
      <c r="I40" s="1" t="s">
        <v>7</v>
      </c>
    </row>
    <row r="41" spans="3:9" ht="15" customHeight="1" x14ac:dyDescent="0.25">
      <c r="C41" s="51" t="s">
        <v>112</v>
      </c>
      <c r="D41" s="26">
        <v>20</v>
      </c>
      <c r="E41" s="26">
        <v>9</v>
      </c>
      <c r="F41" s="26"/>
      <c r="G41" s="58"/>
      <c r="H41" s="26">
        <f>SUM(Table2[[#This Row],[Q1]:[Q4]])</f>
        <v>29</v>
      </c>
      <c r="I41" s="52">
        <f>Table2[[#This Row],[Total]]/H44</f>
        <v>0.16860465116279069</v>
      </c>
    </row>
    <row r="42" spans="3:9" x14ac:dyDescent="0.25">
      <c r="C42" s="51" t="s">
        <v>113</v>
      </c>
      <c r="D42" s="26">
        <v>36</v>
      </c>
      <c r="E42" s="26">
        <v>47</v>
      </c>
      <c r="F42" s="26"/>
      <c r="G42" s="58"/>
      <c r="H42" s="26">
        <f>SUM(Table2[[#This Row],[Q1]:[Q4]])</f>
        <v>83</v>
      </c>
      <c r="I42" s="52">
        <f>Table2[[#This Row],[Total]]/H44</f>
        <v>0.48255813953488375</v>
      </c>
    </row>
    <row r="43" spans="3:9" x14ac:dyDescent="0.25">
      <c r="C43" s="51" t="s">
        <v>114</v>
      </c>
      <c r="D43" s="26">
        <v>30</v>
      </c>
      <c r="E43" s="26">
        <v>30</v>
      </c>
      <c r="F43" s="26"/>
      <c r="G43" s="58"/>
      <c r="H43" s="26">
        <f>SUM(Table2[[#This Row],[Q1]:[Q4]])</f>
        <v>60</v>
      </c>
      <c r="I43" s="52">
        <f>Table2[[#This Row],[Total]]/H44</f>
        <v>0.34883720930232559</v>
      </c>
    </row>
    <row r="44" spans="3:9" x14ac:dyDescent="0.25">
      <c r="C44" s="51" t="s">
        <v>6</v>
      </c>
      <c r="D44" s="26">
        <f>SUBTOTAL(109,D41:D43)</f>
        <v>86</v>
      </c>
      <c r="E44" s="26">
        <f>SUBTOTAL(109,E41:E43)</f>
        <v>86</v>
      </c>
      <c r="F44" s="26">
        <f>SUBTOTAL(109,F41:F43)</f>
        <v>0</v>
      </c>
      <c r="G44" s="26">
        <f>SUBTOTAL(109,G41:G43)</f>
        <v>0</v>
      </c>
      <c r="H44" s="26">
        <f t="shared" ref="H44" si="6">SUBTOTAL(109,H41:H43)</f>
        <v>172</v>
      </c>
      <c r="I44" s="52">
        <f>Table2[[#This Row],[Total]]/Table2[[#This Row],[Total]]</f>
        <v>1</v>
      </c>
    </row>
    <row r="45" spans="3:9" ht="64.5" customHeight="1" x14ac:dyDescent="0.25">
      <c r="C45" s="117" t="s">
        <v>115</v>
      </c>
      <c r="D45" s="118"/>
      <c r="E45" s="118"/>
      <c r="F45" s="118"/>
      <c r="G45" s="118"/>
      <c r="H45" s="118"/>
      <c r="I45" s="119"/>
    </row>
    <row r="46" spans="3:9" ht="18" customHeight="1" x14ac:dyDescent="0.25">
      <c r="C46" s="100"/>
      <c r="D46" s="100"/>
      <c r="E46" s="100"/>
      <c r="F46" s="100"/>
      <c r="G46" s="100"/>
      <c r="H46" s="100"/>
      <c r="I46" s="100"/>
    </row>
    <row r="47" spans="3:9" x14ac:dyDescent="0.25">
      <c r="C47" s="87"/>
      <c r="D47" s="87"/>
      <c r="E47" s="87"/>
      <c r="F47" s="87"/>
      <c r="G47" s="87"/>
      <c r="H47" s="87"/>
      <c r="I47" s="87"/>
    </row>
    <row r="48" spans="3:9" x14ac:dyDescent="0.25">
      <c r="C48" t="s">
        <v>116</v>
      </c>
      <c r="D48" s="1" t="s">
        <v>2</v>
      </c>
      <c r="E48" s="1" t="s">
        <v>3</v>
      </c>
      <c r="F48" s="1" t="s">
        <v>4</v>
      </c>
      <c r="G48" s="1" t="s">
        <v>5</v>
      </c>
      <c r="H48" s="1" t="s">
        <v>6</v>
      </c>
      <c r="I48" s="1" t="s">
        <v>7</v>
      </c>
    </row>
    <row r="49" spans="3:9" x14ac:dyDescent="0.25">
      <c r="C49" t="s">
        <v>47</v>
      </c>
      <c r="D49" s="1">
        <v>95</v>
      </c>
      <c r="E49" s="1">
        <v>93</v>
      </c>
      <c r="F49" s="1"/>
      <c r="G49" s="1"/>
      <c r="H49" s="1">
        <f>SUM(D49:G49)</f>
        <v>188</v>
      </c>
      <c r="I49" s="2">
        <f>H49/$H$51</f>
        <v>0.91707317073170735</v>
      </c>
    </row>
    <row r="50" spans="3:9" x14ac:dyDescent="0.25">
      <c r="C50" t="s">
        <v>48</v>
      </c>
      <c r="D50" s="1">
        <v>7</v>
      </c>
      <c r="E50" s="1">
        <v>10</v>
      </c>
      <c r="F50" s="1"/>
      <c r="G50" s="1"/>
      <c r="H50" s="1">
        <f t="shared" ref="H50" si="7">SUM(D50:G50)</f>
        <v>17</v>
      </c>
      <c r="I50" s="2">
        <f>H50/$H$51</f>
        <v>8.2926829268292687E-2</v>
      </c>
    </row>
    <row r="51" spans="3:9" x14ac:dyDescent="0.25">
      <c r="C51" s="14" t="s">
        <v>6</v>
      </c>
      <c r="D51" s="15">
        <f>SUM(D49:D50)</f>
        <v>102</v>
      </c>
      <c r="E51" s="15">
        <f>SUM(E49:E50)</f>
        <v>103</v>
      </c>
      <c r="F51" s="15">
        <f>SUM(F49:F50)</f>
        <v>0</v>
      </c>
      <c r="G51" s="15">
        <f>SUM(G49:G50)</f>
        <v>0</v>
      </c>
      <c r="H51" s="15">
        <f>SUM(H49:H50)</f>
        <v>205</v>
      </c>
      <c r="I51" s="16">
        <f>H51/$H$51</f>
        <v>1</v>
      </c>
    </row>
    <row r="52" spans="3:9" x14ac:dyDescent="0.25">
      <c r="C52" s="87"/>
      <c r="D52" s="87"/>
      <c r="E52" s="87"/>
      <c r="F52" s="87"/>
      <c r="G52" s="87"/>
      <c r="H52" s="87"/>
      <c r="I52" s="87"/>
    </row>
    <row r="53" spans="3:9" ht="15" customHeight="1" x14ac:dyDescent="0.25">
      <c r="C53" s="99" t="s">
        <v>117</v>
      </c>
      <c r="D53" s="100"/>
      <c r="E53" s="100"/>
      <c r="F53" s="100"/>
      <c r="G53" s="100"/>
      <c r="H53" s="100"/>
      <c r="I53" s="101"/>
    </row>
    <row r="54" spans="3:9" ht="12" customHeight="1" x14ac:dyDescent="0.25">
      <c r="C54" s="120"/>
      <c r="D54" s="121"/>
      <c r="E54" s="121"/>
      <c r="F54" s="121"/>
      <c r="G54" s="121"/>
      <c r="H54" s="121"/>
      <c r="I54" s="122"/>
    </row>
    <row r="55" spans="3:9" x14ac:dyDescent="0.25">
      <c r="C55" s="120"/>
      <c r="D55" s="121"/>
      <c r="E55" s="121"/>
      <c r="F55" s="121"/>
      <c r="G55" s="121"/>
      <c r="H55" s="121"/>
      <c r="I55" s="122"/>
    </row>
    <row r="56" spans="3:9" x14ac:dyDescent="0.25">
      <c r="C56" s="123"/>
      <c r="D56" s="124"/>
      <c r="E56" s="124"/>
      <c r="F56" s="124"/>
      <c r="G56" s="124"/>
      <c r="H56" s="124"/>
      <c r="I56" s="125"/>
    </row>
    <row r="57" spans="3:9" x14ac:dyDescent="0.25">
      <c r="C57" s="127"/>
      <c r="D57" s="127"/>
      <c r="E57" s="127"/>
      <c r="F57" s="127"/>
      <c r="G57" s="127"/>
      <c r="H57" s="127"/>
      <c r="I57" s="127"/>
    </row>
    <row r="58" spans="3:9" x14ac:dyDescent="0.25">
      <c r="C58" t="s">
        <v>118</v>
      </c>
      <c r="D58" s="1" t="s">
        <v>2</v>
      </c>
      <c r="E58" s="1" t="s">
        <v>3</v>
      </c>
      <c r="F58" s="1" t="s">
        <v>4</v>
      </c>
      <c r="G58" s="1" t="s">
        <v>5</v>
      </c>
      <c r="H58" s="1" t="s">
        <v>6</v>
      </c>
      <c r="I58" s="1" t="s">
        <v>7</v>
      </c>
    </row>
    <row r="59" spans="3:9" x14ac:dyDescent="0.25">
      <c r="C59" t="s">
        <v>51</v>
      </c>
      <c r="D59" s="1">
        <v>2</v>
      </c>
      <c r="E59" s="1">
        <v>3</v>
      </c>
      <c r="F59" s="1"/>
      <c r="G59" s="1"/>
      <c r="H59" s="1">
        <f>SUM(D59:G59)</f>
        <v>5</v>
      </c>
      <c r="I59" s="2">
        <f>H59/$H$65</f>
        <v>2.4390243902439025E-2</v>
      </c>
    </row>
    <row r="60" spans="3:9" x14ac:dyDescent="0.25">
      <c r="C60" t="s">
        <v>52</v>
      </c>
      <c r="D60" s="1">
        <v>10</v>
      </c>
      <c r="E60" s="1">
        <v>5</v>
      </c>
      <c r="F60" s="1"/>
      <c r="G60" s="1"/>
      <c r="H60" s="1">
        <f t="shared" ref="H60:H64" si="8">SUM(D60:G60)</f>
        <v>15</v>
      </c>
      <c r="I60" s="2">
        <f t="shared" ref="I60:I64" si="9">H60/$H$65</f>
        <v>7.3170731707317069E-2</v>
      </c>
    </row>
    <row r="61" spans="3:9" x14ac:dyDescent="0.25">
      <c r="C61" t="s">
        <v>76</v>
      </c>
      <c r="D61" s="1">
        <v>8</v>
      </c>
      <c r="E61" s="1">
        <v>17</v>
      </c>
      <c r="F61" s="1"/>
      <c r="G61" s="1"/>
      <c r="H61" s="1">
        <f t="shared" si="8"/>
        <v>25</v>
      </c>
      <c r="I61" s="2">
        <f t="shared" si="9"/>
        <v>0.12195121951219512</v>
      </c>
    </row>
    <row r="62" spans="3:9" x14ac:dyDescent="0.25">
      <c r="C62" t="s">
        <v>53</v>
      </c>
      <c r="D62" s="1">
        <v>3</v>
      </c>
      <c r="E62" s="1">
        <v>1</v>
      </c>
      <c r="F62" s="1"/>
      <c r="G62" s="1"/>
      <c r="H62" s="1">
        <f t="shared" si="8"/>
        <v>4</v>
      </c>
      <c r="I62" s="2">
        <f t="shared" si="9"/>
        <v>1.9512195121951219E-2</v>
      </c>
    </row>
    <row r="63" spans="3:9" x14ac:dyDescent="0.25">
      <c r="C63" t="s">
        <v>54</v>
      </c>
      <c r="D63" s="1">
        <v>5</v>
      </c>
      <c r="E63" s="1">
        <v>5</v>
      </c>
      <c r="F63" s="1"/>
      <c r="G63" s="1"/>
      <c r="H63" s="1">
        <f t="shared" si="8"/>
        <v>10</v>
      </c>
      <c r="I63" s="2">
        <f t="shared" si="9"/>
        <v>4.878048780487805E-2</v>
      </c>
    </row>
    <row r="64" spans="3:9" x14ac:dyDescent="0.25">
      <c r="C64" t="s">
        <v>55</v>
      </c>
      <c r="D64" s="1">
        <v>74</v>
      </c>
      <c r="E64" s="1">
        <v>72</v>
      </c>
      <c r="F64" s="1"/>
      <c r="G64" s="1"/>
      <c r="H64" s="1">
        <f t="shared" si="8"/>
        <v>146</v>
      </c>
      <c r="I64" s="2">
        <f t="shared" si="9"/>
        <v>0.71219512195121948</v>
      </c>
    </row>
    <row r="65" spans="3:10" x14ac:dyDescent="0.25">
      <c r="C65" s="14" t="s">
        <v>6</v>
      </c>
      <c r="D65" s="15">
        <f>SUBTOTAL(109,D59:D64)</f>
        <v>102</v>
      </c>
      <c r="E65" s="15">
        <f t="shared" ref="E65:G65" si="10">SUBTOTAL(109,E59:E64)</f>
        <v>103</v>
      </c>
      <c r="F65" s="15">
        <f t="shared" si="10"/>
        <v>0</v>
      </c>
      <c r="G65" s="15">
        <f t="shared" si="10"/>
        <v>0</v>
      </c>
      <c r="H65" s="15">
        <f>SUBTOTAL(109,H59:H64)</f>
        <v>205</v>
      </c>
      <c r="I65" s="16">
        <f>H65/$H$65</f>
        <v>1</v>
      </c>
    </row>
    <row r="66" spans="3:10" x14ac:dyDescent="0.25">
      <c r="C66" s="126"/>
      <c r="D66" s="126"/>
      <c r="E66" s="126"/>
      <c r="F66" s="126"/>
      <c r="G66" s="126"/>
      <c r="H66" s="126"/>
      <c r="I66" s="126"/>
    </row>
    <row r="67" spans="3:10" x14ac:dyDescent="0.25">
      <c r="C67" t="s">
        <v>119</v>
      </c>
      <c r="D67" s="1" t="s">
        <v>2</v>
      </c>
      <c r="E67" s="1" t="s">
        <v>3</v>
      </c>
      <c r="F67" s="1" t="s">
        <v>4</v>
      </c>
      <c r="G67" s="1" t="s">
        <v>5</v>
      </c>
      <c r="H67" s="1" t="s">
        <v>6</v>
      </c>
      <c r="I67" s="1" t="s">
        <v>7</v>
      </c>
    </row>
    <row r="68" spans="3:10" x14ac:dyDescent="0.25">
      <c r="C68" t="s">
        <v>47</v>
      </c>
      <c r="D68" s="1">
        <v>70</v>
      </c>
      <c r="E68" s="1">
        <v>79</v>
      </c>
      <c r="F68" s="1"/>
      <c r="G68" s="1"/>
      <c r="H68" s="1">
        <f>SUM(D68:G68)</f>
        <v>149</v>
      </c>
      <c r="I68" s="2">
        <f t="shared" ref="I68:I71" si="11">H68/$H$71</f>
        <v>0.86627906976744184</v>
      </c>
    </row>
    <row r="69" spans="3:10" x14ac:dyDescent="0.25">
      <c r="C69" t="s">
        <v>48</v>
      </c>
      <c r="D69" s="1">
        <v>16</v>
      </c>
      <c r="E69" s="1">
        <v>7</v>
      </c>
      <c r="F69" s="1"/>
      <c r="G69" s="1"/>
      <c r="H69" s="1">
        <f t="shared" ref="H69:H70" si="12">SUM(D69:G69)</f>
        <v>23</v>
      </c>
      <c r="I69" s="2">
        <f t="shared" si="11"/>
        <v>0.13372093023255813</v>
      </c>
    </row>
    <row r="70" spans="3:10" x14ac:dyDescent="0.25">
      <c r="C70" t="s">
        <v>49</v>
      </c>
      <c r="D70" s="1">
        <v>0</v>
      </c>
      <c r="E70" s="1">
        <v>0</v>
      </c>
      <c r="F70" s="1"/>
      <c r="G70" s="1"/>
      <c r="H70" s="1">
        <f t="shared" si="12"/>
        <v>0</v>
      </c>
      <c r="I70" s="2">
        <f t="shared" si="11"/>
        <v>0</v>
      </c>
    </row>
    <row r="71" spans="3:10" x14ac:dyDescent="0.25">
      <c r="C71" s="14" t="s">
        <v>6</v>
      </c>
      <c r="D71" s="15">
        <f>SUM(D68:D70)</f>
        <v>86</v>
      </c>
      <c r="E71" s="15">
        <f t="shared" ref="E71:H71" si="13">SUM(E68:E70)</f>
        <v>86</v>
      </c>
      <c r="F71" s="15">
        <f t="shared" si="13"/>
        <v>0</v>
      </c>
      <c r="G71" s="15">
        <f t="shared" si="13"/>
        <v>0</v>
      </c>
      <c r="H71" s="15">
        <f t="shared" si="13"/>
        <v>172</v>
      </c>
      <c r="I71" s="16">
        <f t="shared" si="11"/>
        <v>1</v>
      </c>
    </row>
    <row r="72" spans="3:10" x14ac:dyDescent="0.25">
      <c r="C72" s="87"/>
      <c r="D72" s="87"/>
      <c r="E72" s="87"/>
      <c r="F72" s="87"/>
      <c r="G72" s="87"/>
      <c r="H72" s="87"/>
      <c r="I72" s="87"/>
    </row>
    <row r="73" spans="3:10" x14ac:dyDescent="0.25">
      <c r="C73" t="s">
        <v>120</v>
      </c>
      <c r="D73" s="1" t="s">
        <v>2</v>
      </c>
      <c r="E73" s="1" t="s">
        <v>3</v>
      </c>
      <c r="F73" s="1" t="s">
        <v>4</v>
      </c>
      <c r="G73" s="1" t="s">
        <v>5</v>
      </c>
      <c r="H73" s="1" t="s">
        <v>6</v>
      </c>
      <c r="I73" s="1" t="s">
        <v>7</v>
      </c>
    </row>
    <row r="74" spans="3:10" x14ac:dyDescent="0.25">
      <c r="C74" t="s">
        <v>51</v>
      </c>
      <c r="D74" s="1">
        <v>2</v>
      </c>
      <c r="E74" s="1">
        <v>2</v>
      </c>
      <c r="F74" s="1"/>
      <c r="G74" s="1"/>
      <c r="H74" s="1">
        <f>SUM(Table1420243035[[#This Row],[Q1]:[Q4]])</f>
        <v>4</v>
      </c>
      <c r="I74" s="2">
        <f t="shared" ref="I74:I81" si="14">H74/$H$81</f>
        <v>2.3255813953488372E-2</v>
      </c>
    </row>
    <row r="75" spans="3:10" x14ac:dyDescent="0.25">
      <c r="C75" t="s">
        <v>52</v>
      </c>
      <c r="D75" s="1">
        <v>49</v>
      </c>
      <c r="E75" s="1">
        <v>37</v>
      </c>
      <c r="F75" s="1"/>
      <c r="G75" s="1"/>
      <c r="H75" s="1">
        <f>SUM(Table1420243035[[#This Row],[Q1]:[Q4]])</f>
        <v>86</v>
      </c>
      <c r="I75" s="2">
        <f t="shared" si="14"/>
        <v>0.5</v>
      </c>
    </row>
    <row r="76" spans="3:10" x14ac:dyDescent="0.25">
      <c r="C76" t="s">
        <v>76</v>
      </c>
      <c r="D76" s="1">
        <v>10</v>
      </c>
      <c r="E76" s="1">
        <v>12</v>
      </c>
      <c r="F76" s="1"/>
      <c r="G76" s="1"/>
      <c r="H76" s="1">
        <f>SUM(Table1420243035[[#This Row],[Q1]:[Q4]])</f>
        <v>22</v>
      </c>
      <c r="I76" s="2">
        <f t="shared" si="14"/>
        <v>0.12790697674418605</v>
      </c>
    </row>
    <row r="77" spans="3:10" x14ac:dyDescent="0.25">
      <c r="C77" t="s">
        <v>53</v>
      </c>
      <c r="D77" s="1">
        <v>0</v>
      </c>
      <c r="E77" s="1">
        <v>0</v>
      </c>
      <c r="F77" s="1"/>
      <c r="G77" s="1"/>
      <c r="H77" s="1">
        <f>SUM(Table1420243035[[#This Row],[Q1]:[Q4]])</f>
        <v>0</v>
      </c>
      <c r="I77" s="2">
        <f t="shared" si="14"/>
        <v>0</v>
      </c>
    </row>
    <row r="78" spans="3:10" x14ac:dyDescent="0.25">
      <c r="C78" t="s">
        <v>54</v>
      </c>
      <c r="D78" s="1">
        <v>1</v>
      </c>
      <c r="E78" s="1">
        <v>0</v>
      </c>
      <c r="F78" s="1"/>
      <c r="G78" s="1"/>
      <c r="H78" s="1">
        <f>SUM(Table1420243035[[#This Row],[Q1]:[Q4]])</f>
        <v>1</v>
      </c>
      <c r="I78" s="2">
        <f t="shared" si="14"/>
        <v>5.8139534883720929E-3</v>
      </c>
    </row>
    <row r="79" spans="3:10" x14ac:dyDescent="0.25">
      <c r="C79" t="s">
        <v>55</v>
      </c>
      <c r="D79" s="1">
        <v>24</v>
      </c>
      <c r="E79" s="1">
        <v>35</v>
      </c>
      <c r="F79" s="1"/>
      <c r="G79" s="1"/>
      <c r="H79" s="1">
        <f>SUM(Table1420243035[[#This Row],[Q1]:[Q4]])</f>
        <v>59</v>
      </c>
      <c r="I79" s="29">
        <f t="shared" si="14"/>
        <v>0.34302325581395349</v>
      </c>
    </row>
    <row r="80" spans="3:10" ht="15" customHeight="1" x14ac:dyDescent="0.25">
      <c r="C80" t="s">
        <v>49</v>
      </c>
      <c r="D80" s="1">
        <v>0</v>
      </c>
      <c r="E80" s="1">
        <v>0</v>
      </c>
      <c r="F80" s="1"/>
      <c r="G80" s="1"/>
      <c r="H80" s="1">
        <f>SUM(Table1420243035[[#This Row],[Q1]:[Q4]])</f>
        <v>0</v>
      </c>
      <c r="I80" s="2">
        <f>H80/$H$81</f>
        <v>0</v>
      </c>
      <c r="J80" s="27"/>
    </row>
    <row r="81" spans="1:10" ht="15" customHeight="1" x14ac:dyDescent="0.25">
      <c r="C81" s="14" t="s">
        <v>6</v>
      </c>
      <c r="D81" s="15">
        <f>SUM(D74:D80)</f>
        <v>86</v>
      </c>
      <c r="E81" s="15">
        <v>86</v>
      </c>
      <c r="F81" s="15">
        <f>SUM(F74:F80)</f>
        <v>0</v>
      </c>
      <c r="G81" s="15">
        <f t="shared" ref="G81" si="15">SUM(G74:G80)</f>
        <v>0</v>
      </c>
      <c r="H81" s="15">
        <f>SUM(H74:H80)</f>
        <v>172</v>
      </c>
      <c r="I81" s="16">
        <f t="shared" si="14"/>
        <v>1</v>
      </c>
      <c r="J81" s="27"/>
    </row>
    <row r="82" spans="1:10" x14ac:dyDescent="0.25">
      <c r="C82" s="87"/>
      <c r="D82" s="87"/>
      <c r="E82" s="87"/>
      <c r="F82" s="87"/>
      <c r="G82" s="87"/>
      <c r="H82" s="87"/>
      <c r="I82" s="87"/>
      <c r="J82" s="27"/>
    </row>
    <row r="83" spans="1:10" x14ac:dyDescent="0.25">
      <c r="C83" s="24" t="s">
        <v>121</v>
      </c>
      <c r="D83" s="18" t="s">
        <v>2</v>
      </c>
      <c r="E83" s="18" t="s">
        <v>3</v>
      </c>
      <c r="F83" s="18" t="s">
        <v>4</v>
      </c>
      <c r="G83" s="18" t="s">
        <v>5</v>
      </c>
      <c r="H83" s="18" t="s">
        <v>6</v>
      </c>
      <c r="I83" s="18" t="s">
        <v>7</v>
      </c>
      <c r="J83" s="26"/>
    </row>
    <row r="84" spans="1:10" ht="15" customHeight="1" x14ac:dyDescent="0.25">
      <c r="C84" s="30" t="s">
        <v>122</v>
      </c>
      <c r="D84" s="31">
        <v>20</v>
      </c>
      <c r="E84" s="31">
        <v>31</v>
      </c>
      <c r="F84" s="31"/>
      <c r="G84" s="31"/>
      <c r="H84" s="31">
        <f>SUM(D84:G84)</f>
        <v>51</v>
      </c>
      <c r="I84" s="32">
        <f>H84/$H$88</f>
        <v>0.36690647482014388</v>
      </c>
    </row>
    <row r="85" spans="1:10" x14ac:dyDescent="0.25">
      <c r="C85" s="33" t="s">
        <v>123</v>
      </c>
      <c r="D85" s="34">
        <v>11</v>
      </c>
      <c r="E85" s="34">
        <v>12</v>
      </c>
      <c r="F85" s="34"/>
      <c r="G85" s="34"/>
      <c r="H85" s="34">
        <f t="shared" ref="H85:H88" si="16">SUM(D85:G85)</f>
        <v>23</v>
      </c>
      <c r="I85" s="35">
        <f>H85/$H$88</f>
        <v>0.16546762589928057</v>
      </c>
    </row>
    <row r="86" spans="1:10" x14ac:dyDescent="0.25">
      <c r="C86" s="30" t="s">
        <v>124</v>
      </c>
      <c r="D86" s="31">
        <v>20</v>
      </c>
      <c r="E86" s="31">
        <v>19</v>
      </c>
      <c r="F86" s="31"/>
      <c r="G86" s="31"/>
      <c r="H86" s="31">
        <f t="shared" si="16"/>
        <v>39</v>
      </c>
      <c r="I86" s="32">
        <f>H86/$H$88</f>
        <v>0.2805755395683453</v>
      </c>
    </row>
    <row r="87" spans="1:10" x14ac:dyDescent="0.25">
      <c r="C87" s="36" t="s">
        <v>54</v>
      </c>
      <c r="D87" s="34">
        <v>15</v>
      </c>
      <c r="E87" s="34">
        <v>11</v>
      </c>
      <c r="F87" s="34"/>
      <c r="G87" s="34"/>
      <c r="H87" s="34">
        <f t="shared" si="16"/>
        <v>26</v>
      </c>
      <c r="I87" s="35">
        <f>H87/$H$88</f>
        <v>0.18705035971223022</v>
      </c>
    </row>
    <row r="88" spans="1:10" x14ac:dyDescent="0.25">
      <c r="B88" s="6"/>
      <c r="C88" s="37" t="s">
        <v>6</v>
      </c>
      <c r="D88" s="38">
        <f>SUM(D84:D87)</f>
        <v>66</v>
      </c>
      <c r="E88" s="38">
        <f>SUM(E84:E87)</f>
        <v>73</v>
      </c>
      <c r="F88" s="38">
        <f t="shared" ref="F88:G88" si="17">SUM(F84:F87)</f>
        <v>0</v>
      </c>
      <c r="G88" s="38">
        <f t="shared" si="17"/>
        <v>0</v>
      </c>
      <c r="H88" s="38">
        <f t="shared" si="16"/>
        <v>139</v>
      </c>
      <c r="I88" s="39">
        <f>H88/$H$88</f>
        <v>1</v>
      </c>
    </row>
    <row r="89" spans="1:10" ht="51.75" customHeight="1" x14ac:dyDescent="0.25">
      <c r="B89" s="6"/>
      <c r="C89" s="117" t="s">
        <v>125</v>
      </c>
      <c r="D89" s="118"/>
      <c r="E89" s="118"/>
      <c r="F89" s="118"/>
      <c r="G89" s="118"/>
      <c r="H89" s="118"/>
      <c r="I89" s="119"/>
    </row>
    <row r="90" spans="1:10" x14ac:dyDescent="0.25">
      <c r="B90" s="6"/>
      <c r="C90" s="100"/>
      <c r="D90" s="100"/>
      <c r="E90" s="100"/>
      <c r="F90" s="100"/>
      <c r="G90" s="100"/>
      <c r="H90" s="100"/>
      <c r="I90" s="100"/>
    </row>
    <row r="91" spans="1:10" x14ac:dyDescent="0.25">
      <c r="A91" s="1"/>
      <c r="B91" s="1"/>
      <c r="C91" s="1"/>
      <c r="D91" s="1"/>
      <c r="E91" s="1"/>
      <c r="F91" s="1"/>
      <c r="G91" s="1"/>
      <c r="H91" s="1"/>
      <c r="I91" s="1"/>
    </row>
    <row r="92" spans="1:10" x14ac:dyDescent="0.25">
      <c r="A92" s="57" t="s">
        <v>126</v>
      </c>
      <c r="B92" s="56"/>
      <c r="C92" s="56"/>
      <c r="D92" s="56"/>
      <c r="E92" s="56"/>
      <c r="F92" s="56"/>
      <c r="G92" s="56"/>
      <c r="H92" s="56"/>
      <c r="I92" s="56"/>
    </row>
    <row r="93" spans="1:10" x14ac:dyDescent="0.25">
      <c r="A93" s="108" t="s">
        <v>127</v>
      </c>
      <c r="B93" s="111" t="s">
        <v>55</v>
      </c>
      <c r="C93" s="20" t="s">
        <v>128</v>
      </c>
      <c r="D93" s="19" t="s">
        <v>2</v>
      </c>
      <c r="E93" s="19" t="s">
        <v>3</v>
      </c>
      <c r="F93" s="19" t="s">
        <v>4</v>
      </c>
      <c r="G93" s="19" t="s">
        <v>5</v>
      </c>
      <c r="H93" s="19" t="s">
        <v>6</v>
      </c>
      <c r="I93" s="19" t="s">
        <v>7</v>
      </c>
    </row>
    <row r="94" spans="1:10" x14ac:dyDescent="0.25">
      <c r="A94" s="109"/>
      <c r="B94" s="112"/>
      <c r="C94" t="s">
        <v>51</v>
      </c>
      <c r="D94" s="1">
        <v>1</v>
      </c>
      <c r="E94" s="1">
        <v>2</v>
      </c>
      <c r="F94" s="1"/>
      <c r="G94" s="1"/>
      <c r="H94" s="1">
        <f>SUM(D94:G94)</f>
        <v>3</v>
      </c>
      <c r="I94" s="2">
        <f t="shared" ref="I94:I101" si="18">H94/$H$101</f>
        <v>2.0547945205479451E-2</v>
      </c>
    </row>
    <row r="95" spans="1:10" x14ac:dyDescent="0.25">
      <c r="A95" s="109"/>
      <c r="B95" s="112"/>
      <c r="C95" t="s">
        <v>52</v>
      </c>
      <c r="D95" s="1">
        <v>44</v>
      </c>
      <c r="E95" s="1">
        <v>30</v>
      </c>
      <c r="F95" s="1"/>
      <c r="G95" s="1"/>
      <c r="H95" s="1">
        <f t="shared" ref="H95:H140" si="19">SUM(D95:G95)</f>
        <v>74</v>
      </c>
      <c r="I95" s="2">
        <f t="shared" si="18"/>
        <v>0.50684931506849318</v>
      </c>
    </row>
    <row r="96" spans="1:10" x14ac:dyDescent="0.25">
      <c r="A96" s="109"/>
      <c r="B96" s="112"/>
      <c r="C96" t="s">
        <v>76</v>
      </c>
      <c r="D96" s="1">
        <v>9</v>
      </c>
      <c r="E96" s="1">
        <v>10</v>
      </c>
      <c r="F96" s="1"/>
      <c r="G96" s="1"/>
      <c r="H96" s="1">
        <f t="shared" si="19"/>
        <v>19</v>
      </c>
      <c r="I96" s="2">
        <f t="shared" si="18"/>
        <v>0.13013698630136986</v>
      </c>
    </row>
    <row r="97" spans="1:9" x14ac:dyDescent="0.25">
      <c r="A97" s="109"/>
      <c r="B97" s="112"/>
      <c r="C97" t="s">
        <v>53</v>
      </c>
      <c r="D97" s="1">
        <v>0</v>
      </c>
      <c r="E97" s="1">
        <v>0</v>
      </c>
      <c r="F97" s="1"/>
      <c r="G97" s="1"/>
      <c r="H97" s="1">
        <f t="shared" si="19"/>
        <v>0</v>
      </c>
      <c r="I97" s="2">
        <f t="shared" si="18"/>
        <v>0</v>
      </c>
    </row>
    <row r="98" spans="1:9" x14ac:dyDescent="0.25">
      <c r="A98" s="109"/>
      <c r="B98" s="112"/>
      <c r="C98" t="s">
        <v>54</v>
      </c>
      <c r="D98" s="1">
        <v>0</v>
      </c>
      <c r="E98" s="1">
        <v>0</v>
      </c>
      <c r="F98" s="1"/>
      <c r="G98" s="1"/>
      <c r="H98" s="1">
        <f t="shared" si="19"/>
        <v>0</v>
      </c>
      <c r="I98" s="2">
        <f t="shared" si="18"/>
        <v>0</v>
      </c>
    </row>
    <row r="99" spans="1:9" x14ac:dyDescent="0.25">
      <c r="A99" s="109"/>
      <c r="B99" s="112"/>
      <c r="C99" t="s">
        <v>55</v>
      </c>
      <c r="D99" s="1">
        <v>20</v>
      </c>
      <c r="E99" s="1">
        <v>30</v>
      </c>
      <c r="F99" s="1"/>
      <c r="G99" s="1"/>
      <c r="H99" s="1">
        <f t="shared" si="19"/>
        <v>50</v>
      </c>
      <c r="I99" s="2">
        <f t="shared" si="18"/>
        <v>0.34246575342465752</v>
      </c>
    </row>
    <row r="100" spans="1:9" x14ac:dyDescent="0.25">
      <c r="A100" s="109"/>
      <c r="B100" s="112"/>
      <c r="C100" t="s">
        <v>49</v>
      </c>
      <c r="D100" s="1">
        <v>0</v>
      </c>
      <c r="E100" s="1">
        <v>0</v>
      </c>
      <c r="F100" s="1"/>
      <c r="G100" s="1"/>
      <c r="H100" s="1">
        <f t="shared" si="19"/>
        <v>0</v>
      </c>
      <c r="I100" s="2">
        <f>H100/$H$101</f>
        <v>0</v>
      </c>
    </row>
    <row r="101" spans="1:9" x14ac:dyDescent="0.25">
      <c r="A101" s="109"/>
      <c r="B101" s="113"/>
      <c r="C101" s="21" t="s">
        <v>6</v>
      </c>
      <c r="D101" s="15">
        <f>SUBTOTAL(109,D94:D100)</f>
        <v>74</v>
      </c>
      <c r="E101" s="15">
        <f>SUBTOTAL(109,E94:E100)</f>
        <v>72</v>
      </c>
      <c r="F101" s="15">
        <f>SUBTOTAL(109,F94:F100)</f>
        <v>0</v>
      </c>
      <c r="G101" s="15">
        <f>SUM(G94:G100)</f>
        <v>0</v>
      </c>
      <c r="H101" s="15">
        <f t="shared" si="19"/>
        <v>146</v>
      </c>
      <c r="I101" s="16">
        <f t="shared" si="18"/>
        <v>1</v>
      </c>
    </row>
    <row r="102" spans="1:9" x14ac:dyDescent="0.25">
      <c r="A102" s="109"/>
      <c r="B102" s="114" t="s">
        <v>76</v>
      </c>
      <c r="C102" t="s">
        <v>51</v>
      </c>
      <c r="D102" s="1">
        <v>1</v>
      </c>
      <c r="E102" s="1">
        <v>2</v>
      </c>
      <c r="F102" s="1"/>
      <c r="G102" s="1"/>
      <c r="H102" s="1">
        <f t="shared" si="19"/>
        <v>3</v>
      </c>
      <c r="I102" s="2">
        <f t="shared" ref="I102:I109" si="20">H102/$H$109</f>
        <v>0.12</v>
      </c>
    </row>
    <row r="103" spans="1:9" x14ac:dyDescent="0.25">
      <c r="A103" s="109"/>
      <c r="B103" s="115"/>
      <c r="C103" t="s">
        <v>52</v>
      </c>
      <c r="D103" s="1">
        <v>4</v>
      </c>
      <c r="E103" s="1">
        <v>9</v>
      </c>
      <c r="F103" s="1"/>
      <c r="G103" s="1"/>
      <c r="H103" s="1">
        <f t="shared" si="19"/>
        <v>13</v>
      </c>
      <c r="I103" s="2">
        <f t="shared" si="20"/>
        <v>0.52</v>
      </c>
    </row>
    <row r="104" spans="1:9" x14ac:dyDescent="0.25">
      <c r="A104" s="109"/>
      <c r="B104" s="115"/>
      <c r="C104" t="s">
        <v>76</v>
      </c>
      <c r="D104" s="1">
        <v>1</v>
      </c>
      <c r="E104" s="1">
        <v>1</v>
      </c>
      <c r="F104" s="1"/>
      <c r="G104" s="1"/>
      <c r="H104" s="1">
        <f t="shared" si="19"/>
        <v>2</v>
      </c>
      <c r="I104" s="2">
        <f t="shared" si="20"/>
        <v>0.08</v>
      </c>
    </row>
    <row r="105" spans="1:9" x14ac:dyDescent="0.25">
      <c r="A105" s="109"/>
      <c r="B105" s="115"/>
      <c r="C105" t="s">
        <v>53</v>
      </c>
      <c r="D105" s="1">
        <v>0</v>
      </c>
      <c r="E105" s="1">
        <v>0</v>
      </c>
      <c r="F105" s="1"/>
      <c r="G105" s="1"/>
      <c r="H105" s="1">
        <f t="shared" si="19"/>
        <v>0</v>
      </c>
      <c r="I105" s="2">
        <f t="shared" si="20"/>
        <v>0</v>
      </c>
    </row>
    <row r="106" spans="1:9" x14ac:dyDescent="0.25">
      <c r="A106" s="109"/>
      <c r="B106" s="115"/>
      <c r="C106" t="s">
        <v>54</v>
      </c>
      <c r="D106" s="1">
        <v>0</v>
      </c>
      <c r="E106" s="1">
        <v>0</v>
      </c>
      <c r="F106" s="1"/>
      <c r="G106" s="1"/>
      <c r="H106" s="1">
        <f t="shared" si="19"/>
        <v>0</v>
      </c>
      <c r="I106" s="2">
        <f t="shared" si="20"/>
        <v>0</v>
      </c>
    </row>
    <row r="107" spans="1:9" x14ac:dyDescent="0.25">
      <c r="A107" s="109"/>
      <c r="B107" s="115"/>
      <c r="C107" t="s">
        <v>55</v>
      </c>
      <c r="D107" s="1">
        <v>2</v>
      </c>
      <c r="E107" s="1">
        <v>5</v>
      </c>
      <c r="F107" s="1"/>
      <c r="G107" s="1"/>
      <c r="H107" s="1">
        <f t="shared" si="19"/>
        <v>7</v>
      </c>
      <c r="I107" s="2">
        <f t="shared" si="20"/>
        <v>0.28000000000000003</v>
      </c>
    </row>
    <row r="108" spans="1:9" x14ac:dyDescent="0.25">
      <c r="A108" s="109"/>
      <c r="B108" s="115"/>
      <c r="C108" t="s">
        <v>49</v>
      </c>
      <c r="D108" s="1">
        <v>0</v>
      </c>
      <c r="E108" s="1">
        <v>0</v>
      </c>
      <c r="F108" s="1"/>
      <c r="G108" s="1"/>
      <c r="H108" s="1">
        <f t="shared" si="19"/>
        <v>0</v>
      </c>
      <c r="I108" s="2">
        <f>H108/$H$109</f>
        <v>0</v>
      </c>
    </row>
    <row r="109" spans="1:9" x14ac:dyDescent="0.25">
      <c r="A109" s="109"/>
      <c r="B109" s="116"/>
      <c r="C109" s="21" t="s">
        <v>6</v>
      </c>
      <c r="D109" s="15">
        <f>SUBTOTAL(109,D102:D108)</f>
        <v>8</v>
      </c>
      <c r="E109" s="15">
        <f>SUBTOTAL(109,E102:E108)</f>
        <v>17</v>
      </c>
      <c r="F109" s="15">
        <f>SUBTOTAL(109,F102:F108)</f>
        <v>0</v>
      </c>
      <c r="G109" s="15">
        <f t="shared" ref="G109" si="21">SUBTOTAL(109,G102:G108)</f>
        <v>0</v>
      </c>
      <c r="H109" s="15">
        <f t="shared" ref="H109" si="22">SUBTOTAL(109,H102:H108)</f>
        <v>25</v>
      </c>
      <c r="I109" s="16">
        <f t="shared" si="20"/>
        <v>1</v>
      </c>
    </row>
    <row r="110" spans="1:9" x14ac:dyDescent="0.25">
      <c r="A110" s="109"/>
      <c r="B110" s="114" t="s">
        <v>52</v>
      </c>
      <c r="C110" t="s">
        <v>51</v>
      </c>
      <c r="D110" s="1">
        <v>0</v>
      </c>
      <c r="E110" s="1">
        <v>0</v>
      </c>
      <c r="F110" s="1"/>
      <c r="G110" s="1"/>
      <c r="H110" s="1">
        <f t="shared" si="19"/>
        <v>0</v>
      </c>
      <c r="I110" s="2">
        <f t="shared" ref="I110:I117" si="23">H110/$H$117</f>
        <v>0</v>
      </c>
    </row>
    <row r="111" spans="1:9" x14ac:dyDescent="0.25">
      <c r="A111" s="109"/>
      <c r="B111" s="115"/>
      <c r="C111" t="s">
        <v>52</v>
      </c>
      <c r="D111" s="1">
        <v>6</v>
      </c>
      <c r="E111" s="1">
        <v>2</v>
      </c>
      <c r="F111" s="1"/>
      <c r="G111" s="1"/>
      <c r="H111" s="1">
        <f t="shared" si="19"/>
        <v>8</v>
      </c>
      <c r="I111" s="2">
        <f t="shared" si="23"/>
        <v>0.53333333333333333</v>
      </c>
    </row>
    <row r="112" spans="1:9" x14ac:dyDescent="0.25">
      <c r="A112" s="109"/>
      <c r="B112" s="115"/>
      <c r="C112" t="s">
        <v>76</v>
      </c>
      <c r="D112" s="1">
        <v>1</v>
      </c>
      <c r="E112" s="1">
        <v>1</v>
      </c>
      <c r="F112" s="1"/>
      <c r="G112" s="1"/>
      <c r="H112" s="1">
        <f t="shared" si="19"/>
        <v>2</v>
      </c>
      <c r="I112" s="2">
        <f t="shared" si="23"/>
        <v>0.13333333333333333</v>
      </c>
    </row>
    <row r="113" spans="1:9" x14ac:dyDescent="0.25">
      <c r="A113" s="109"/>
      <c r="B113" s="115"/>
      <c r="C113" t="s">
        <v>53</v>
      </c>
      <c r="D113" s="1">
        <v>0</v>
      </c>
      <c r="E113" s="1">
        <v>0</v>
      </c>
      <c r="F113" s="1"/>
      <c r="G113" s="1"/>
      <c r="H113" s="1">
        <f t="shared" si="19"/>
        <v>0</v>
      </c>
      <c r="I113" s="2">
        <f t="shared" si="23"/>
        <v>0</v>
      </c>
    </row>
    <row r="114" spans="1:9" x14ac:dyDescent="0.25">
      <c r="A114" s="109"/>
      <c r="B114" s="115"/>
      <c r="C114" t="s">
        <v>54</v>
      </c>
      <c r="D114" s="1">
        <v>0</v>
      </c>
      <c r="E114" s="1">
        <v>0</v>
      </c>
      <c r="F114" s="1"/>
      <c r="G114" s="1"/>
      <c r="H114" s="1">
        <f t="shared" si="19"/>
        <v>0</v>
      </c>
      <c r="I114" s="2">
        <f t="shared" si="23"/>
        <v>0</v>
      </c>
    </row>
    <row r="115" spans="1:9" x14ac:dyDescent="0.25">
      <c r="A115" s="109"/>
      <c r="B115" s="115"/>
      <c r="C115" t="s">
        <v>55</v>
      </c>
      <c r="D115" s="1">
        <v>3</v>
      </c>
      <c r="E115" s="1">
        <v>2</v>
      </c>
      <c r="F115" s="1"/>
      <c r="G115" s="1"/>
      <c r="H115" s="1">
        <f t="shared" si="19"/>
        <v>5</v>
      </c>
      <c r="I115" s="2">
        <f t="shared" si="23"/>
        <v>0.33333333333333331</v>
      </c>
    </row>
    <row r="116" spans="1:9" x14ac:dyDescent="0.25">
      <c r="A116" s="109"/>
      <c r="B116" s="115"/>
      <c r="C116" t="s">
        <v>49</v>
      </c>
      <c r="D116" s="1">
        <v>0</v>
      </c>
      <c r="E116" s="1">
        <v>0</v>
      </c>
      <c r="F116" s="1"/>
      <c r="G116" s="1"/>
      <c r="H116" s="1">
        <f t="shared" si="19"/>
        <v>0</v>
      </c>
      <c r="I116" s="2">
        <f>H116/$H$117</f>
        <v>0</v>
      </c>
    </row>
    <row r="117" spans="1:9" x14ac:dyDescent="0.25">
      <c r="A117" s="109"/>
      <c r="B117" s="116"/>
      <c r="C117" s="21" t="s">
        <v>6</v>
      </c>
      <c r="D117" s="15">
        <f>SUM(D110:D116)</f>
        <v>10</v>
      </c>
      <c r="E117" s="15">
        <f>SUM(E110:E116)</f>
        <v>5</v>
      </c>
      <c r="F117" s="15">
        <f>SUM(F110:F116)</f>
        <v>0</v>
      </c>
      <c r="G117" s="15">
        <f t="shared" ref="G117" si="24">SUM(G110:G116)</f>
        <v>0</v>
      </c>
      <c r="H117" s="15">
        <f t="shared" ref="H117" si="25">SUM(H110:H116)</f>
        <v>15</v>
      </c>
      <c r="I117" s="16">
        <f t="shared" si="23"/>
        <v>1</v>
      </c>
    </row>
    <row r="118" spans="1:9" x14ac:dyDescent="0.25">
      <c r="A118" s="109"/>
      <c r="B118" s="114" t="s">
        <v>53</v>
      </c>
      <c r="C118" t="s">
        <v>51</v>
      </c>
      <c r="D118" s="1">
        <v>1</v>
      </c>
      <c r="E118" s="1">
        <v>0</v>
      </c>
      <c r="F118" s="1"/>
      <c r="G118" s="1"/>
      <c r="H118" s="1">
        <f t="shared" si="19"/>
        <v>1</v>
      </c>
      <c r="I118" s="2">
        <f t="shared" ref="I118:I125" si="26">H118/$H$125</f>
        <v>0.25</v>
      </c>
    </row>
    <row r="119" spans="1:9" x14ac:dyDescent="0.25">
      <c r="A119" s="109"/>
      <c r="B119" s="115"/>
      <c r="C119" t="s">
        <v>52</v>
      </c>
      <c r="D119" s="1">
        <v>1</v>
      </c>
      <c r="E119" s="1">
        <v>0</v>
      </c>
      <c r="F119" s="1"/>
      <c r="G119" s="1"/>
      <c r="H119" s="1">
        <f t="shared" si="19"/>
        <v>1</v>
      </c>
      <c r="I119" s="2">
        <f t="shared" si="26"/>
        <v>0.25</v>
      </c>
    </row>
    <row r="120" spans="1:9" x14ac:dyDescent="0.25">
      <c r="A120" s="109"/>
      <c r="B120" s="115"/>
      <c r="C120" t="s">
        <v>76</v>
      </c>
      <c r="D120" s="1">
        <v>0</v>
      </c>
      <c r="E120" s="1">
        <v>1</v>
      </c>
      <c r="F120" s="1"/>
      <c r="G120" s="1"/>
      <c r="H120" s="1">
        <f t="shared" si="19"/>
        <v>1</v>
      </c>
      <c r="I120" s="2">
        <f t="shared" si="26"/>
        <v>0.25</v>
      </c>
    </row>
    <row r="121" spans="1:9" x14ac:dyDescent="0.25">
      <c r="A121" s="109"/>
      <c r="B121" s="115"/>
      <c r="C121" t="s">
        <v>53</v>
      </c>
      <c r="D121" s="1">
        <v>0</v>
      </c>
      <c r="E121" s="1">
        <v>0</v>
      </c>
      <c r="F121" s="1"/>
      <c r="G121" s="1"/>
      <c r="H121" s="1">
        <f t="shared" si="19"/>
        <v>0</v>
      </c>
      <c r="I121" s="2">
        <f t="shared" si="26"/>
        <v>0</v>
      </c>
    </row>
    <row r="122" spans="1:9" x14ac:dyDescent="0.25">
      <c r="A122" s="109"/>
      <c r="B122" s="115"/>
      <c r="C122" t="s">
        <v>54</v>
      </c>
      <c r="D122" s="1">
        <v>0</v>
      </c>
      <c r="E122" s="1">
        <v>0</v>
      </c>
      <c r="F122" s="1"/>
      <c r="G122" s="1"/>
      <c r="H122" s="1">
        <f t="shared" si="19"/>
        <v>0</v>
      </c>
      <c r="I122" s="2">
        <f t="shared" si="26"/>
        <v>0</v>
      </c>
    </row>
    <row r="123" spans="1:9" x14ac:dyDescent="0.25">
      <c r="A123" s="109"/>
      <c r="B123" s="115"/>
      <c r="C123" t="s">
        <v>55</v>
      </c>
      <c r="D123" s="1">
        <v>1</v>
      </c>
      <c r="E123" s="1">
        <v>0</v>
      </c>
      <c r="F123" s="1"/>
      <c r="G123" s="1"/>
      <c r="H123" s="1">
        <f t="shared" si="19"/>
        <v>1</v>
      </c>
      <c r="I123" s="2">
        <f t="shared" si="26"/>
        <v>0.25</v>
      </c>
    </row>
    <row r="124" spans="1:9" x14ac:dyDescent="0.25">
      <c r="A124" s="109"/>
      <c r="B124" s="115"/>
      <c r="C124" t="s">
        <v>49</v>
      </c>
      <c r="D124" s="1">
        <v>0</v>
      </c>
      <c r="E124" s="1">
        <v>0</v>
      </c>
      <c r="F124" s="1"/>
      <c r="G124" s="1"/>
      <c r="H124" s="1">
        <f t="shared" si="19"/>
        <v>0</v>
      </c>
      <c r="I124" s="2">
        <f>H124/$H$125</f>
        <v>0</v>
      </c>
    </row>
    <row r="125" spans="1:9" x14ac:dyDescent="0.25">
      <c r="A125" s="109"/>
      <c r="B125" s="116"/>
      <c r="C125" s="21" t="s">
        <v>6</v>
      </c>
      <c r="D125" s="15">
        <f>SUM(D118:D124)</f>
        <v>3</v>
      </c>
      <c r="E125" s="15">
        <f>SUM(E118:E124)</f>
        <v>1</v>
      </c>
      <c r="F125" s="15">
        <v>1</v>
      </c>
      <c r="G125" s="15">
        <f t="shared" ref="G125" si="27">SUM(G118:G124)</f>
        <v>0</v>
      </c>
      <c r="H125" s="15">
        <f t="shared" ref="H125" si="28">SUM(H118:H124)</f>
        <v>4</v>
      </c>
      <c r="I125" s="16">
        <f t="shared" si="26"/>
        <v>1</v>
      </c>
    </row>
    <row r="126" spans="1:9" x14ac:dyDescent="0.25">
      <c r="A126" s="109"/>
      <c r="B126" s="114" t="s">
        <v>51</v>
      </c>
      <c r="C126" t="s">
        <v>51</v>
      </c>
      <c r="D126" s="1">
        <v>0</v>
      </c>
      <c r="E126" s="1">
        <v>0</v>
      </c>
      <c r="F126" s="1"/>
      <c r="G126" s="1"/>
      <c r="H126" s="1">
        <f t="shared" si="19"/>
        <v>0</v>
      </c>
      <c r="I126" s="2">
        <f t="shared" ref="I126:I133" si="29">H126/$H$133</f>
        <v>0</v>
      </c>
    </row>
    <row r="127" spans="1:9" x14ac:dyDescent="0.25">
      <c r="A127" s="109"/>
      <c r="B127" s="115"/>
      <c r="C127" t="s">
        <v>52</v>
      </c>
      <c r="D127" s="1">
        <v>0</v>
      </c>
      <c r="E127" s="1">
        <v>1</v>
      </c>
      <c r="F127" s="1"/>
      <c r="G127" s="1"/>
      <c r="H127" s="1">
        <f t="shared" si="19"/>
        <v>1</v>
      </c>
      <c r="I127" s="2">
        <f t="shared" si="29"/>
        <v>0.2</v>
      </c>
    </row>
    <row r="128" spans="1:9" x14ac:dyDescent="0.25">
      <c r="A128" s="109"/>
      <c r="B128" s="115"/>
      <c r="C128" t="s">
        <v>76</v>
      </c>
      <c r="D128" s="1">
        <v>0</v>
      </c>
      <c r="E128" s="1">
        <v>0</v>
      </c>
      <c r="F128" s="1"/>
      <c r="G128" s="1"/>
      <c r="H128" s="1">
        <f t="shared" si="19"/>
        <v>0</v>
      </c>
      <c r="I128" s="2">
        <f t="shared" si="29"/>
        <v>0</v>
      </c>
    </row>
    <row r="129" spans="1:9" x14ac:dyDescent="0.25">
      <c r="A129" s="109"/>
      <c r="B129" s="115"/>
      <c r="C129" t="s">
        <v>53</v>
      </c>
      <c r="D129" s="1">
        <v>0</v>
      </c>
      <c r="E129" s="1">
        <v>0</v>
      </c>
      <c r="F129" s="1"/>
      <c r="G129" s="1"/>
      <c r="H129" s="1">
        <f t="shared" si="19"/>
        <v>0</v>
      </c>
      <c r="I129" s="2">
        <f t="shared" si="29"/>
        <v>0</v>
      </c>
    </row>
    <row r="130" spans="1:9" x14ac:dyDescent="0.25">
      <c r="A130" s="109"/>
      <c r="B130" s="115"/>
      <c r="C130" t="s">
        <v>54</v>
      </c>
      <c r="D130" s="1">
        <v>0</v>
      </c>
      <c r="E130" s="1">
        <v>0</v>
      </c>
      <c r="F130" s="1"/>
      <c r="G130" s="1"/>
      <c r="H130" s="1">
        <f t="shared" si="19"/>
        <v>0</v>
      </c>
      <c r="I130" s="2">
        <f t="shared" si="29"/>
        <v>0</v>
      </c>
    </row>
    <row r="131" spans="1:9" x14ac:dyDescent="0.25">
      <c r="A131" s="109"/>
      <c r="B131" s="115"/>
      <c r="C131" t="s">
        <v>55</v>
      </c>
      <c r="D131" s="1">
        <v>2</v>
      </c>
      <c r="E131" s="1">
        <v>2</v>
      </c>
      <c r="F131" s="1"/>
      <c r="G131" s="1"/>
      <c r="H131" s="1">
        <f t="shared" si="19"/>
        <v>4</v>
      </c>
      <c r="I131" s="2">
        <f t="shared" si="29"/>
        <v>0.8</v>
      </c>
    </row>
    <row r="132" spans="1:9" x14ac:dyDescent="0.25">
      <c r="A132" s="109"/>
      <c r="B132" s="115"/>
      <c r="C132" t="s">
        <v>49</v>
      </c>
      <c r="D132" s="1">
        <v>0</v>
      </c>
      <c r="E132" s="1">
        <v>0</v>
      </c>
      <c r="F132" s="1"/>
      <c r="G132" s="1"/>
      <c r="H132" s="1">
        <f t="shared" si="19"/>
        <v>0</v>
      </c>
      <c r="I132" s="2">
        <f>H132/$H$133</f>
        <v>0</v>
      </c>
    </row>
    <row r="133" spans="1:9" x14ac:dyDescent="0.25">
      <c r="A133" s="109"/>
      <c r="B133" s="116"/>
      <c r="C133" s="21" t="s">
        <v>6</v>
      </c>
      <c r="D133" s="15">
        <v>2</v>
      </c>
      <c r="E133" s="15">
        <v>3</v>
      </c>
      <c r="F133" s="15">
        <v>5</v>
      </c>
      <c r="G133" s="15">
        <f t="shared" ref="G133" si="30">SUM(G126:G132)</f>
        <v>0</v>
      </c>
      <c r="H133" s="15">
        <f t="shared" ref="H133" si="31">SUM(H126:H132)</f>
        <v>5</v>
      </c>
      <c r="I133" s="16">
        <f t="shared" si="29"/>
        <v>1</v>
      </c>
    </row>
    <row r="134" spans="1:9" x14ac:dyDescent="0.25">
      <c r="A134" s="109"/>
      <c r="B134" s="114" t="s">
        <v>54</v>
      </c>
      <c r="C134" t="s">
        <v>51</v>
      </c>
      <c r="D134" s="1">
        <v>0</v>
      </c>
      <c r="E134" s="1">
        <v>0</v>
      </c>
      <c r="F134" s="1"/>
      <c r="G134" s="1"/>
      <c r="H134" s="1">
        <f t="shared" si="19"/>
        <v>0</v>
      </c>
      <c r="I134" s="2">
        <f t="shared" ref="I134:I141" si="32">H134/$H$141</f>
        <v>0</v>
      </c>
    </row>
    <row r="135" spans="1:9" x14ac:dyDescent="0.25">
      <c r="A135" s="109"/>
      <c r="B135" s="115"/>
      <c r="C135" t="s">
        <v>52</v>
      </c>
      <c r="D135" s="1">
        <v>2</v>
      </c>
      <c r="E135" s="1">
        <v>2</v>
      </c>
      <c r="F135" s="1"/>
      <c r="G135" s="1"/>
      <c r="H135" s="1">
        <f t="shared" si="19"/>
        <v>4</v>
      </c>
      <c r="I135" s="2">
        <f t="shared" si="32"/>
        <v>0.4</v>
      </c>
    </row>
    <row r="136" spans="1:9" x14ac:dyDescent="0.25">
      <c r="A136" s="109"/>
      <c r="B136" s="115"/>
      <c r="C136" t="s">
        <v>76</v>
      </c>
      <c r="D136" s="1">
        <v>0</v>
      </c>
      <c r="E136" s="1">
        <v>0</v>
      </c>
      <c r="F136" s="1"/>
      <c r="G136" s="1"/>
      <c r="H136" s="1">
        <f t="shared" si="19"/>
        <v>0</v>
      </c>
      <c r="I136" s="2">
        <f t="shared" si="32"/>
        <v>0</v>
      </c>
    </row>
    <row r="137" spans="1:9" x14ac:dyDescent="0.25">
      <c r="A137" s="109"/>
      <c r="B137" s="115"/>
      <c r="C137" t="s">
        <v>53</v>
      </c>
      <c r="D137" s="1">
        <v>0</v>
      </c>
      <c r="E137" s="1">
        <v>0</v>
      </c>
      <c r="F137" s="1"/>
      <c r="G137" s="1"/>
      <c r="H137" s="1">
        <f t="shared" si="19"/>
        <v>0</v>
      </c>
      <c r="I137" s="2">
        <f t="shared" si="32"/>
        <v>0</v>
      </c>
    </row>
    <row r="138" spans="1:9" x14ac:dyDescent="0.25">
      <c r="A138" s="109"/>
      <c r="B138" s="115"/>
      <c r="C138" t="s">
        <v>54</v>
      </c>
      <c r="D138" s="1">
        <v>1</v>
      </c>
      <c r="E138" s="1">
        <v>0</v>
      </c>
      <c r="F138" s="1"/>
      <c r="G138" s="1"/>
      <c r="H138" s="1">
        <f t="shared" si="19"/>
        <v>1</v>
      </c>
      <c r="I138" s="2">
        <f t="shared" si="32"/>
        <v>0.1</v>
      </c>
    </row>
    <row r="139" spans="1:9" x14ac:dyDescent="0.25">
      <c r="A139" s="109"/>
      <c r="B139" s="115"/>
      <c r="C139" t="s">
        <v>55</v>
      </c>
      <c r="D139" s="1">
        <v>2</v>
      </c>
      <c r="E139" s="1">
        <v>3</v>
      </c>
      <c r="F139" s="1"/>
      <c r="G139" s="1"/>
      <c r="H139" s="1">
        <f t="shared" si="19"/>
        <v>5</v>
      </c>
      <c r="I139" s="2">
        <f t="shared" si="32"/>
        <v>0.5</v>
      </c>
    </row>
    <row r="140" spans="1:9" x14ac:dyDescent="0.25">
      <c r="A140" s="109"/>
      <c r="B140" s="115"/>
      <c r="C140" t="s">
        <v>49</v>
      </c>
      <c r="D140" s="1">
        <v>0</v>
      </c>
      <c r="E140" s="1">
        <v>0</v>
      </c>
      <c r="F140" s="1"/>
      <c r="G140" s="1"/>
      <c r="H140" s="1">
        <f t="shared" si="19"/>
        <v>0</v>
      </c>
      <c r="I140" s="2">
        <f>H140/$H$141</f>
        <v>0</v>
      </c>
    </row>
    <row r="141" spans="1:9" x14ac:dyDescent="0.25">
      <c r="A141" s="110"/>
      <c r="B141" s="116"/>
      <c r="C141" s="21" t="s">
        <v>6</v>
      </c>
      <c r="D141" s="15">
        <f>SUM(D134:D140)</f>
        <v>5</v>
      </c>
      <c r="E141" s="15">
        <f>SUM(E134:E140)</f>
        <v>5</v>
      </c>
      <c r="F141" s="15">
        <f>SUM(F134:F140)</f>
        <v>0</v>
      </c>
      <c r="G141" s="15">
        <f t="shared" ref="G141:H141" si="33">SUM(G134:G140)</f>
        <v>0</v>
      </c>
      <c r="H141" s="15">
        <f t="shared" si="33"/>
        <v>10</v>
      </c>
      <c r="I141" s="16">
        <f t="shared" si="32"/>
        <v>1</v>
      </c>
    </row>
    <row r="142" spans="1:9" x14ac:dyDescent="0.25">
      <c r="C142" s="87"/>
      <c r="D142" s="87"/>
      <c r="E142" s="87"/>
      <c r="F142" s="87"/>
      <c r="G142" s="87"/>
      <c r="H142" s="87"/>
      <c r="I142" s="87"/>
    </row>
    <row r="143" spans="1:9" x14ac:dyDescent="0.25">
      <c r="C143" s="99" t="s">
        <v>129</v>
      </c>
      <c r="D143" s="100"/>
      <c r="E143" s="100"/>
      <c r="F143" s="100"/>
      <c r="G143" s="100"/>
      <c r="H143" s="100"/>
      <c r="I143" s="101"/>
    </row>
    <row r="144" spans="1:9" x14ac:dyDescent="0.25">
      <c r="C144" s="102" t="s">
        <v>130</v>
      </c>
      <c r="D144" s="103"/>
      <c r="E144" s="103"/>
      <c r="F144" s="103"/>
      <c r="G144" s="103"/>
      <c r="H144" s="103"/>
      <c r="I144" s="104"/>
    </row>
    <row r="145" spans="3:9" x14ac:dyDescent="0.25">
      <c r="C145" s="102" t="s">
        <v>131</v>
      </c>
      <c r="D145" s="103"/>
      <c r="E145" s="103"/>
      <c r="F145" s="103"/>
      <c r="G145" s="103"/>
      <c r="H145" s="103"/>
      <c r="I145" s="104"/>
    </row>
    <row r="146" spans="3:9" ht="15.75" thickBot="1" x14ac:dyDescent="0.3">
      <c r="C146" s="105" t="s">
        <v>132</v>
      </c>
      <c r="D146" s="106"/>
      <c r="E146" s="106"/>
      <c r="F146" s="106"/>
      <c r="G146" s="106"/>
      <c r="H146" s="106"/>
      <c r="I146" s="107"/>
    </row>
    <row r="147" spans="3:9" ht="65.25" customHeight="1" thickBot="1" x14ac:dyDescent="0.3">
      <c r="C147" s="79" t="s">
        <v>133</v>
      </c>
      <c r="D147" s="80"/>
      <c r="E147" s="80"/>
      <c r="F147" s="80"/>
      <c r="G147" s="80"/>
      <c r="H147" s="80"/>
      <c r="I147" s="81"/>
    </row>
    <row r="148" spans="3:9" x14ac:dyDescent="0.25">
      <c r="C148" s="98"/>
      <c r="D148" s="98"/>
      <c r="E148" s="98"/>
      <c r="F148" s="98"/>
      <c r="G148" s="98"/>
      <c r="H148" s="98"/>
      <c r="I148" s="98"/>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62D6F7-3A9D-4692-B21D-96AB3C7A11C5}">
  <ds:schemaRefs>
    <ds:schemaRef ds:uri="http://schemas.microsoft.com/sharepoint/v3/contenttype/forms"/>
  </ds:schemaRefs>
</ds:datastoreItem>
</file>

<file path=customXml/itemProps2.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customXml/itemProps3.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cp:lastPrinted>2025-07-12T04:16:42Z</cp:lastPrinted>
  <dcterms:created xsi:type="dcterms:W3CDTF">2016-05-12T13:52:51Z</dcterms:created>
  <dcterms:modified xsi:type="dcterms:W3CDTF">2025-09-29T12:26:25Z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