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ps4\data4\Fndocs\POLICE\CenturyPolicing\2018-3rdQtr\"/>
    </mc:Choice>
  </mc:AlternateContent>
  <bookViews>
    <workbookView xWindow="360" yWindow="75" windowWidth="18195" windowHeight="10290"/>
  </bookViews>
  <sheets>
    <sheet name="Use of Force" sheetId="9" r:id="rId1"/>
  </sheets>
  <calcPr calcId="162913"/>
</workbook>
</file>

<file path=xl/calcChain.xml><?xml version="1.0" encoding="utf-8"?>
<calcChain xmlns="http://schemas.openxmlformats.org/spreadsheetml/2006/main">
  <c r="I37" i="9" l="1"/>
  <c r="I30" i="9"/>
  <c r="I31" i="9"/>
  <c r="I32" i="9"/>
  <c r="I33" i="9"/>
  <c r="I34" i="9"/>
  <c r="I35" i="9"/>
  <c r="I36" i="9"/>
  <c r="H30" i="9"/>
  <c r="H31" i="9"/>
  <c r="H32" i="9"/>
  <c r="H33" i="9"/>
  <c r="H34" i="9"/>
  <c r="H35" i="9"/>
  <c r="H36" i="9"/>
  <c r="H41" i="9" l="1"/>
  <c r="H42" i="9"/>
  <c r="H40" i="9"/>
  <c r="E43" i="9"/>
  <c r="F43" i="9"/>
  <c r="G43" i="9"/>
  <c r="H43" i="9" l="1"/>
  <c r="I40" i="9" s="1"/>
  <c r="D43" i="9"/>
  <c r="I41" i="9" l="1"/>
  <c r="I42" i="9"/>
  <c r="I43" i="9"/>
  <c r="H26" i="9" l="1"/>
  <c r="H99" i="9" l="1"/>
  <c r="H74" i="9"/>
  <c r="H75" i="9"/>
  <c r="H76" i="9"/>
  <c r="H77" i="9"/>
  <c r="H78" i="9"/>
  <c r="H79" i="9"/>
  <c r="H73" i="9"/>
  <c r="H22" i="9"/>
  <c r="H16" i="9" l="1"/>
  <c r="H18" i="9"/>
  <c r="H19" i="9"/>
  <c r="H20" i="9"/>
  <c r="H23" i="9"/>
  <c r="H24" i="9"/>
  <c r="G108" i="9"/>
  <c r="G132" i="9"/>
  <c r="G124" i="9"/>
  <c r="G116" i="9"/>
  <c r="H115" i="9"/>
  <c r="H123" i="9"/>
  <c r="H139" i="9"/>
  <c r="H131" i="9"/>
  <c r="G140" i="9"/>
  <c r="D140" i="9"/>
  <c r="E140" i="9"/>
  <c r="F140" i="9"/>
  <c r="D132" i="9"/>
  <c r="E132" i="9"/>
  <c r="F132" i="9"/>
  <c r="D124" i="9"/>
  <c r="E124" i="9"/>
  <c r="F124" i="9"/>
  <c r="F116" i="9"/>
  <c r="E116" i="9"/>
  <c r="D116" i="9"/>
  <c r="G100" i="9"/>
  <c r="F100" i="9"/>
  <c r="H107" i="9"/>
  <c r="F108" i="9"/>
  <c r="D108" i="9"/>
  <c r="E108" i="9"/>
  <c r="E100" i="9"/>
  <c r="D100" i="9"/>
  <c r="D80" i="9"/>
  <c r="E80" i="9"/>
  <c r="F80" i="9"/>
  <c r="D37" i="9"/>
  <c r="E37" i="9"/>
  <c r="F37" i="9"/>
  <c r="H10" i="9"/>
  <c r="F87" i="9"/>
  <c r="G87" i="9"/>
  <c r="E87" i="9"/>
  <c r="F25" i="9" l="1"/>
  <c r="G25" i="9"/>
  <c r="G30" i="9" s="1"/>
  <c r="D25" i="9"/>
  <c r="E25" i="9"/>
  <c r="H29" i="9" l="1"/>
  <c r="H138" i="9"/>
  <c r="H137" i="9"/>
  <c r="H136" i="9"/>
  <c r="H135" i="9"/>
  <c r="H134" i="9"/>
  <c r="H133" i="9"/>
  <c r="H130" i="9"/>
  <c r="H129" i="9"/>
  <c r="H128" i="9"/>
  <c r="H127" i="9"/>
  <c r="H126" i="9"/>
  <c r="H125" i="9"/>
  <c r="H122" i="9"/>
  <c r="H121" i="9"/>
  <c r="H120" i="9"/>
  <c r="H119" i="9"/>
  <c r="H118" i="9"/>
  <c r="H117" i="9"/>
  <c r="H114" i="9"/>
  <c r="H113" i="9"/>
  <c r="H112" i="9"/>
  <c r="H111" i="9"/>
  <c r="H110" i="9"/>
  <c r="H109" i="9"/>
  <c r="H106" i="9"/>
  <c r="H105" i="9"/>
  <c r="H104" i="9"/>
  <c r="H103" i="9"/>
  <c r="H102" i="9"/>
  <c r="H101" i="9"/>
  <c r="H98" i="9"/>
  <c r="H97" i="9"/>
  <c r="H96" i="9"/>
  <c r="H95" i="9"/>
  <c r="H94" i="9"/>
  <c r="H93" i="9"/>
  <c r="D87" i="9"/>
  <c r="H86" i="9"/>
  <c r="H85" i="9"/>
  <c r="H84" i="9"/>
  <c r="H83" i="9"/>
  <c r="G70" i="9"/>
  <c r="F70" i="9"/>
  <c r="F11" i="9" s="1"/>
  <c r="F12" i="9" s="1"/>
  <c r="E70" i="9"/>
  <c r="E11" i="9" s="1"/>
  <c r="E12" i="9" s="1"/>
  <c r="D70" i="9"/>
  <c r="D11" i="9" s="1"/>
  <c r="H69" i="9"/>
  <c r="H68" i="9"/>
  <c r="H67" i="9"/>
  <c r="G64" i="9"/>
  <c r="F64" i="9"/>
  <c r="E64" i="9"/>
  <c r="D64" i="9"/>
  <c r="H63" i="9"/>
  <c r="H62" i="9"/>
  <c r="H61" i="9"/>
  <c r="H60" i="9"/>
  <c r="H59" i="9"/>
  <c r="H58" i="9"/>
  <c r="G50" i="9"/>
  <c r="F50" i="9"/>
  <c r="E50" i="9"/>
  <c r="D50" i="9"/>
  <c r="H49" i="9"/>
  <c r="H48" i="9"/>
  <c r="H21" i="9"/>
  <c r="G11" i="9" l="1"/>
  <c r="G12" i="9" s="1"/>
  <c r="D12" i="9"/>
  <c r="H140" i="9"/>
  <c r="H132" i="9"/>
  <c r="H124" i="9"/>
  <c r="H116" i="9"/>
  <c r="H108" i="9"/>
  <c r="H25" i="9"/>
  <c r="H100" i="9"/>
  <c r="H87" i="9"/>
  <c r="I85" i="9" s="1"/>
  <c r="H64" i="9"/>
  <c r="I62" i="9" s="1"/>
  <c r="H70" i="9"/>
  <c r="I69" i="9" s="1"/>
  <c r="H50" i="9"/>
  <c r="I48" i="9" s="1"/>
  <c r="H11" i="9" l="1"/>
  <c r="H12" i="9" s="1"/>
  <c r="I128" i="9"/>
  <c r="I131" i="9"/>
  <c r="I120" i="9"/>
  <c r="I123" i="9"/>
  <c r="I112" i="9"/>
  <c r="I115" i="9"/>
  <c r="I104" i="9"/>
  <c r="I107" i="9"/>
  <c r="I97" i="9"/>
  <c r="I99" i="9"/>
  <c r="I24" i="9"/>
  <c r="I22" i="9"/>
  <c r="I134" i="9"/>
  <c r="I139" i="9"/>
  <c r="I109" i="9"/>
  <c r="I25" i="9"/>
  <c r="I21" i="9"/>
  <c r="I135" i="9"/>
  <c r="I137" i="9"/>
  <c r="I138" i="9"/>
  <c r="I136" i="9"/>
  <c r="I140" i="9"/>
  <c r="I133" i="9"/>
  <c r="I132" i="9"/>
  <c r="I129" i="9"/>
  <c r="I127" i="9"/>
  <c r="I125" i="9"/>
  <c r="I130" i="9"/>
  <c r="I126" i="9"/>
  <c r="I124" i="9"/>
  <c r="I117" i="9"/>
  <c r="I122" i="9"/>
  <c r="I121" i="9"/>
  <c r="I119" i="9"/>
  <c r="I118" i="9"/>
  <c r="I110" i="9"/>
  <c r="I113" i="9"/>
  <c r="I111" i="9"/>
  <c r="I116" i="9"/>
  <c r="I114" i="9"/>
  <c r="I105" i="9"/>
  <c r="I101" i="9"/>
  <c r="I106" i="9"/>
  <c r="I102" i="9"/>
  <c r="I108" i="9"/>
  <c r="I103" i="9"/>
  <c r="I93" i="9"/>
  <c r="I98" i="9"/>
  <c r="I94" i="9"/>
  <c r="I95" i="9"/>
  <c r="I96" i="9"/>
  <c r="I100" i="9"/>
  <c r="I87" i="9"/>
  <c r="I86" i="9"/>
  <c r="I83" i="9"/>
  <c r="I84" i="9"/>
  <c r="I61" i="9"/>
  <c r="I64" i="9"/>
  <c r="I60" i="9"/>
  <c r="I58" i="9"/>
  <c r="I59" i="9"/>
  <c r="I63" i="9"/>
  <c r="I18" i="9"/>
  <c r="I19" i="9"/>
  <c r="I20" i="9"/>
  <c r="I23" i="9"/>
  <c r="I17" i="9"/>
  <c r="I16" i="9"/>
  <c r="I50" i="9"/>
  <c r="I49" i="9"/>
  <c r="I70" i="9"/>
  <c r="I68" i="9"/>
  <c r="I67" i="9"/>
  <c r="G37" i="9" l="1"/>
  <c r="H37" i="9"/>
  <c r="H80" i="9" l="1"/>
  <c r="I29" i="9"/>
  <c r="I76" i="9" l="1"/>
  <c r="I78" i="9"/>
  <c r="I77" i="9"/>
  <c r="I79" i="9"/>
  <c r="G80" i="9"/>
  <c r="I74" i="9"/>
  <c r="I80" i="9"/>
  <c r="I73" i="9"/>
  <c r="I75" i="9"/>
</calcChain>
</file>

<file path=xl/sharedStrings.xml><?xml version="1.0" encoding="utf-8"?>
<sst xmlns="http://schemas.openxmlformats.org/spreadsheetml/2006/main" count="191" uniqueCount="66">
  <si>
    <t>Q1</t>
  </si>
  <si>
    <t>Q2</t>
  </si>
  <si>
    <t>Q3</t>
  </si>
  <si>
    <t>Q4</t>
  </si>
  <si>
    <t>Total</t>
  </si>
  <si>
    <t>%</t>
  </si>
  <si>
    <t>West</t>
  </si>
  <si>
    <t>South</t>
  </si>
  <si>
    <t>Central</t>
  </si>
  <si>
    <t>North</t>
  </si>
  <si>
    <t>East</t>
  </si>
  <si>
    <t>Male</t>
  </si>
  <si>
    <t>Female</t>
  </si>
  <si>
    <t>Unknown</t>
  </si>
  <si>
    <t>Asian</t>
  </si>
  <si>
    <t>African-American</t>
  </si>
  <si>
    <t>Native American</t>
  </si>
  <si>
    <t>Hispanic</t>
  </si>
  <si>
    <t>Types of Force Used By Officers</t>
  </si>
  <si>
    <t>Force</t>
  </si>
  <si>
    <t>Taser Deployment</t>
  </si>
  <si>
    <t>OC (i.e. Pepper) Spray Deployment</t>
  </si>
  <si>
    <t>Baton Strike</t>
  </si>
  <si>
    <t>Citizen- Sex</t>
  </si>
  <si>
    <t>Citizen- Race</t>
  </si>
  <si>
    <t>Decentralization/Takedown (e.g. officer pushing or pulling a subject to the ground)</t>
  </si>
  <si>
    <t>Hobble Restraints (a belt system which restricts a subject's ability to kick at officers, squad windows, etc)</t>
  </si>
  <si>
    <t>Officer*- Sex</t>
  </si>
  <si>
    <t>Officer*- Race</t>
  </si>
  <si>
    <t>District*</t>
  </si>
  <si>
    <t>Officer to Citizen Demographics</t>
  </si>
  <si>
    <t>Other Influencing Factors</t>
  </si>
  <si>
    <t>Other</t>
  </si>
  <si>
    <t>Officer Race</t>
  </si>
  <si>
    <t>Citizen Race</t>
  </si>
  <si>
    <t>Alcohol</t>
  </si>
  <si>
    <t>Drugs</t>
  </si>
  <si>
    <t>Alcohol/Drugs Combined</t>
  </si>
  <si>
    <t>Use of Force Non-Deadly</t>
  </si>
  <si>
    <t>For further information regarding the Madison Police Department’s Standard Operating Procedures on the use of force, follow the links below:</t>
  </si>
  <si>
    <t>Use of Deadly Force</t>
  </si>
  <si>
    <t>Use of Force Documentation</t>
  </si>
  <si>
    <t>Caucasian</t>
  </si>
  <si>
    <t>Firearm Discharged to Put Down a Sick or Suffering Animal</t>
  </si>
  <si>
    <t>Firearm Discharged Toward Suspect</t>
  </si>
  <si>
    <t>Impact Munition (firearm delivered projectile launched at a lower than normal velocity)</t>
  </si>
  <si>
    <t>Calls for Service</t>
  </si>
  <si>
    <t>Citizen Contacts Where Force Was Used</t>
  </si>
  <si>
    <t>% of CFS Where Force Was Used</t>
  </si>
  <si>
    <t>Description</t>
  </si>
  <si>
    <t xml:space="preserve"> </t>
  </si>
  <si>
    <t>Within County - Assist Agency</t>
  </si>
  <si>
    <t>Broken down quarterly, the following officers used force against the following citizens, broken out by race. These numbers can reflect calls for service in which more than one officer used force against one citizen during a single incident, or a single officer used more than one type of force against a citizen during the same incident.</t>
  </si>
  <si>
    <t>K9 Bite</t>
  </si>
  <si>
    <t xml:space="preserve">For 2017, MPD is comprised of 70% male officers as compared to 30% female officers.  MPD employed about 2.5 times the number of women than the national average of 12%.  The MPD officers who used force, broken down quarterly, were:
</t>
  </si>
  <si>
    <t>*Please refer to MPDs SOP on use of force data collection for the definition of recordable force and distinction between reportable and recordable use of force:                                        http://www.cityofmadison.com/police/documents/sop/UseOfForceData.pdf</t>
  </si>
  <si>
    <t>Midtown</t>
  </si>
  <si>
    <t xml:space="preserve">MPD is comprised of men and women who represent many different racial groups and is generally reflective of the general Madison population.  For 2018, MPD employed 80% Caucasian officers and 20% minority officers. MPD officers who used force, broken down by quarter, were:
</t>
  </si>
  <si>
    <t>Due to the dynamic nature of data, this information is a snapshot in time as of the creation of this report. The processing of additional records and corrections will be reflected in updates to existing and future sections of this report.   Data generated on: 10/9/2018</t>
  </si>
  <si>
    <t>Out of County</t>
  </si>
  <si>
    <t xml:space="preserve">From July 1st through September 30th of 2018, Madison Police Officers responded to 39,606 calls for service.  In that time, there were 51 citizen contacts in which officers used recordable force* during their encounter.  This means that in the 3rd quarter, MPD officers used recordable force 0.13% of the time when engaging with our citizens.  Each of these force incidents documented by officers was reviewed for compliance with MPD standard operating procedures.
</t>
  </si>
  <si>
    <t>Patrol Shift/Time of Day</t>
  </si>
  <si>
    <t>1st Detail (7AM-3PM)</t>
  </si>
  <si>
    <t>3rd Detail (3PM-11PM)</t>
  </si>
  <si>
    <t>5th Detail (11PM-7AM)</t>
  </si>
  <si>
    <t>Active Counter Measures (e.g. officer striking a subject with hand, forearm, foot or knee)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</si>
</sst>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b/>
      <sz val="11"/>
      <name val="Calibri"/>
      <family val="2"/>
      <scheme val="minor"/>
    </font>
    <font>
      <u/>
      <sz val="11"/>
      <color theme="10"/>
      <name val="Calibri"/>
      <family val="2"/>
    </font>
    <font>
      <sz val="10"/>
      <color indexed="8"/>
      <name val="Arial"/>
      <family val="2"/>
    </font>
    <font>
      <sz val="11"/>
      <color theme="1"/>
      <name val="Calibri"/>
      <family val="2"/>
      <scheme val="minor"/>
    </font>
    <font>
      <sz val="11"/>
      <name val="Calibri"/>
      <family val="2"/>
      <scheme val="minor"/>
    </font>
    <font>
      <b/>
      <sz val="12"/>
      <color rgb="FFFF0000"/>
      <name val="Calibri"/>
      <family val="2"/>
      <scheme val="minor"/>
    </font>
    <font>
      <sz val="11"/>
      <color theme="1"/>
      <name val="Calibri"/>
      <family val="2"/>
      <scheme val="minor"/>
    </font>
    <font>
      <sz val="10"/>
      <name val="Calibri"/>
      <family val="2"/>
      <scheme val="minor"/>
    </font>
  </fonts>
  <fills count="11">
    <fill>
      <patternFill patternType="none"/>
    </fill>
    <fill>
      <patternFill patternType="gray125"/>
    </fill>
    <fill>
      <patternFill patternType="solid">
        <fgColor theme="1" tint="4.9989318521683403E-2"/>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bgColor indexed="64"/>
      </patternFill>
    </fill>
  </fills>
  <borders count="27">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theme="0" tint="-0.14996795556505021"/>
      </left>
      <right/>
      <top/>
      <bottom/>
      <diagonal/>
    </border>
    <border>
      <left/>
      <right style="thin">
        <color theme="0" tint="-0.14996795556505021"/>
      </right>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alignment vertical="top"/>
    </xf>
  </cellStyleXfs>
  <cellXfs count="126">
    <xf numFmtId="0" fontId="0" fillId="0" borderId="0" xfId="0"/>
    <xf numFmtId="164" fontId="0" fillId="0" borderId="0" xfId="1" applyNumberFormat="1" applyFont="1" applyAlignment="1">
      <alignment horizontal="center"/>
    </xf>
    <xf numFmtId="0" fontId="0" fillId="0" borderId="0" xfId="0" applyAlignment="1">
      <alignment wrapText="1"/>
    </xf>
    <xf numFmtId="0" fontId="3" fillId="0" borderId="0" xfId="0" applyFont="1" applyFill="1" applyAlignment="1">
      <alignment wrapText="1"/>
    </xf>
    <xf numFmtId="0" fontId="0" fillId="0" borderId="0" xfId="0"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2" fillId="0" borderId="12" xfId="0" applyFont="1" applyBorder="1"/>
    <xf numFmtId="0" fontId="2" fillId="0" borderId="13" xfId="0" applyFont="1" applyBorder="1" applyAlignment="1">
      <alignment horizontal="center"/>
    </xf>
    <xf numFmtId="164" fontId="2" fillId="0" borderId="14" xfId="1" applyNumberFormat="1" applyFont="1" applyBorder="1" applyAlignment="1">
      <alignment horizontal="center"/>
    </xf>
    <xf numFmtId="0" fontId="2" fillId="4" borderId="0" xfId="0" applyFont="1" applyFill="1" applyAlignment="1">
      <alignment horizontal="center"/>
    </xf>
    <xf numFmtId="0" fontId="2" fillId="3" borderId="0" xfId="0" applyFont="1" applyFill="1" applyAlignment="1">
      <alignment horizontal="center"/>
    </xf>
    <xf numFmtId="0" fontId="2" fillId="3" borderId="0" xfId="0" applyFont="1" applyFill="1"/>
    <xf numFmtId="0" fontId="2" fillId="0" borderId="13" xfId="0" applyFont="1" applyBorder="1"/>
    <xf numFmtId="0" fontId="2" fillId="0" borderId="13" xfId="0" applyFont="1" applyBorder="1" applyAlignment="1">
      <alignment horizontal="center" vertical="center"/>
    </xf>
    <xf numFmtId="164" fontId="2" fillId="0" borderId="14" xfId="1" applyNumberFormat="1" applyFont="1" applyBorder="1" applyAlignment="1">
      <alignment horizontal="center" vertical="center"/>
    </xf>
    <xf numFmtId="0" fontId="2" fillId="4" borderId="0" xfId="0" applyFont="1" applyFill="1" applyAlignment="1"/>
    <xf numFmtId="164" fontId="0" fillId="0" borderId="0" xfId="1" applyNumberFormat="1" applyFont="1" applyAlignment="1">
      <alignment horizontal="center" vertical="center" wrapText="1"/>
    </xf>
    <xf numFmtId="0" fontId="2" fillId="0" borderId="0" xfId="0" applyFont="1" applyFill="1" applyAlignment="1">
      <alignment horizontal="center"/>
    </xf>
    <xf numFmtId="0" fontId="4" fillId="0" borderId="0" xfId="0" applyFont="1" applyFill="1" applyAlignment="1"/>
    <xf numFmtId="0" fontId="0" fillId="0" borderId="0" xfId="0"/>
    <xf numFmtId="0" fontId="0" fillId="0" borderId="0" xfId="0" applyAlignment="1">
      <alignment horizontal="center"/>
    </xf>
    <xf numFmtId="0" fontId="0" fillId="0" borderId="0" xfId="0" applyBorder="1"/>
    <xf numFmtId="0" fontId="3" fillId="0" borderId="0" xfId="0" applyFont="1" applyFill="1" applyAlignment="1">
      <alignment horizontal="center" wrapText="1"/>
    </xf>
    <xf numFmtId="164" fontId="1" fillId="0" borderId="0" xfId="1" applyNumberFormat="1" applyFont="1" applyAlignment="1">
      <alignment horizontal="center"/>
    </xf>
    <xf numFmtId="0" fontId="0" fillId="8" borderId="0" xfId="0" applyFill="1" applyAlignment="1"/>
    <xf numFmtId="0" fontId="0" fillId="8" borderId="0" xfId="0" applyFill="1" applyAlignment="1">
      <alignment horizontal="center"/>
    </xf>
    <xf numFmtId="164" fontId="0" fillId="8" borderId="0" xfId="1" applyNumberFormat="1" applyFont="1" applyFill="1" applyAlignment="1">
      <alignment horizontal="center"/>
    </xf>
    <xf numFmtId="0" fontId="0" fillId="9" borderId="0" xfId="0" applyFill="1" applyAlignment="1"/>
    <xf numFmtId="0" fontId="0" fillId="9" borderId="0" xfId="0" applyFill="1" applyAlignment="1">
      <alignment horizontal="center"/>
    </xf>
    <xf numFmtId="164" fontId="0" fillId="9" borderId="0" xfId="1" applyNumberFormat="1" applyFont="1" applyFill="1" applyAlignment="1">
      <alignment horizontal="center"/>
    </xf>
    <xf numFmtId="0" fontId="0" fillId="9" borderId="2" xfId="0" applyFill="1" applyBorder="1" applyAlignment="1"/>
    <xf numFmtId="0" fontId="2" fillId="8" borderId="4" xfId="0" applyFont="1" applyFill="1" applyBorder="1" applyAlignment="1"/>
    <xf numFmtId="0" fontId="2" fillId="8" borderId="5" xfId="0" applyFont="1" applyFill="1" applyBorder="1" applyAlignment="1">
      <alignment horizontal="center"/>
    </xf>
    <xf numFmtId="164" fontId="2" fillId="8" borderId="6" xfId="1" applyNumberFormat="1" applyFont="1" applyFill="1" applyBorder="1" applyAlignment="1">
      <alignment horizontal="center"/>
    </xf>
    <xf numFmtId="0" fontId="0" fillId="0" borderId="0" xfId="0" applyBorder="1" applyAlignment="1">
      <alignment wrapText="1"/>
    </xf>
    <xf numFmtId="0" fontId="0" fillId="0" borderId="0" xfId="0"/>
    <xf numFmtId="0" fontId="3" fillId="0" borderId="0" xfId="0" applyFont="1" applyFill="1" applyAlignment="1">
      <alignment horizontal="center" wrapText="1"/>
    </xf>
    <xf numFmtId="0" fontId="5" fillId="0" borderId="0" xfId="0" applyFont="1" applyFill="1" applyBorder="1" applyAlignment="1">
      <alignment horizontal="center" vertical="center" wrapText="1"/>
    </xf>
    <xf numFmtId="164" fontId="8" fillId="0" borderId="0" xfId="1" applyNumberFormat="1" applyFont="1" applyAlignment="1">
      <alignment horizontal="center" vertical="center"/>
    </xf>
    <xf numFmtId="0" fontId="9" fillId="0" borderId="0" xfId="0" applyFont="1" applyFill="1" applyBorder="1" applyAlignment="1">
      <alignment horizontal="center" vertical="center" wrapText="1"/>
    </xf>
    <xf numFmtId="0" fontId="4" fillId="0" borderId="0" xfId="0" applyFont="1" applyFill="1" applyAlignment="1">
      <alignment horizont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5" fillId="0" borderId="0" xfId="0" applyNumberFormat="1" applyFont="1" applyFill="1" applyBorder="1" applyAlignment="1">
      <alignment horizontal="center" vertical="center" wrapText="1"/>
    </xf>
    <xf numFmtId="10" fontId="9" fillId="0" borderId="0" xfId="1" applyNumberFormat="1" applyFont="1" applyFill="1" applyBorder="1" applyAlignment="1">
      <alignment horizontal="center" vertical="center" wrapText="1"/>
    </xf>
    <xf numFmtId="0" fontId="0" fillId="0" borderId="0" xfId="0" applyAlignment="1">
      <alignment horizontal="center"/>
    </xf>
    <xf numFmtId="10" fontId="10" fillId="0" borderId="0" xfId="1" applyNumberFormat="1" applyFont="1" applyFill="1" applyAlignment="1">
      <alignment horizontal="center" wrapText="1"/>
    </xf>
    <xf numFmtId="0" fontId="0" fillId="0" borderId="0" xfId="0" applyNumberFormat="1" applyAlignment="1">
      <alignment horizontal="center"/>
    </xf>
    <xf numFmtId="0" fontId="2" fillId="0" borderId="13" xfId="0" applyNumberFormat="1" applyFont="1" applyBorder="1" applyAlignment="1">
      <alignment horizontal="center"/>
    </xf>
    <xf numFmtId="0" fontId="0" fillId="0" borderId="0" xfId="0" applyAlignment="1">
      <alignment horizontal="center"/>
    </xf>
    <xf numFmtId="164" fontId="11" fillId="0" borderId="0" xfId="1" applyNumberFormat="1" applyFont="1" applyAlignment="1">
      <alignment horizontal="center"/>
    </xf>
    <xf numFmtId="0" fontId="0" fillId="0" borderId="0" xfId="0" applyAlignment="1">
      <alignment horizontal="center"/>
    </xf>
    <xf numFmtId="0" fontId="0" fillId="0" borderId="0" xfId="0" applyBorder="1" applyAlignment="1">
      <alignment vertical="center" wrapText="1"/>
    </xf>
    <xf numFmtId="0" fontId="0" fillId="0" borderId="0" xfId="0" applyBorder="1" applyAlignment="1">
      <alignment horizontal="center" vertical="center"/>
    </xf>
    <xf numFmtId="164" fontId="11" fillId="0" borderId="0" xfId="1" applyNumberFormat="1" applyFont="1" applyBorder="1" applyAlignment="1">
      <alignment horizontal="center" vertical="center"/>
    </xf>
    <xf numFmtId="0" fontId="2" fillId="0" borderId="0" xfId="0" applyFont="1" applyBorder="1"/>
    <xf numFmtId="0" fontId="2" fillId="0" borderId="0" xfId="0" applyFont="1" applyBorder="1" applyAlignment="1">
      <alignment horizontal="center"/>
    </xf>
    <xf numFmtId="0" fontId="0" fillId="0" borderId="0" xfId="0" applyAlignment="1">
      <alignment horizontal="center"/>
    </xf>
    <xf numFmtId="0" fontId="2" fillId="0" borderId="0" xfId="0" applyNumberFormat="1" applyFont="1" applyBorder="1" applyAlignment="1">
      <alignment horizontal="center"/>
    </xf>
    <xf numFmtId="164" fontId="2" fillId="0" borderId="0" xfId="1" applyNumberFormat="1" applyFont="1" applyBorder="1" applyAlignment="1">
      <alignment horizontal="center"/>
    </xf>
    <xf numFmtId="0" fontId="3" fillId="0" borderId="0" xfId="0" applyFont="1" applyFill="1" applyAlignment="1">
      <alignment horizontal="center" wrapText="1"/>
    </xf>
    <xf numFmtId="0" fontId="12" fillId="10" borderId="0" xfId="0" applyFont="1" applyFill="1" applyAlignment="1">
      <alignment horizontal="left" wrapText="1"/>
    </xf>
    <xf numFmtId="0" fontId="3" fillId="0" borderId="10" xfId="0" applyFont="1" applyFill="1" applyBorder="1" applyAlignment="1">
      <alignment horizontal="center" wrapText="1"/>
    </xf>
    <xf numFmtId="0" fontId="3" fillId="0" borderId="25" xfId="0" applyFont="1" applyFill="1" applyBorder="1" applyAlignment="1">
      <alignment horizontal="center" wrapText="1"/>
    </xf>
    <xf numFmtId="0" fontId="3" fillId="0" borderId="26" xfId="0" applyFont="1" applyFill="1" applyBorder="1" applyAlignment="1">
      <alignment horizontal="center" wrapText="1"/>
    </xf>
    <xf numFmtId="0" fontId="0" fillId="0" borderId="0" xfId="0" applyAlignment="1">
      <alignment horizontal="center"/>
    </xf>
    <xf numFmtId="0" fontId="0" fillId="0" borderId="0" xfId="0" applyAlignment="1">
      <alignment horizontal="center"/>
    </xf>
    <xf numFmtId="0" fontId="4" fillId="5" borderId="0" xfId="0" applyFont="1" applyFill="1"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0" fillId="0" borderId="0" xfId="0" applyAlignment="1">
      <alignment horizont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2" borderId="0" xfId="0" applyFont="1" applyFill="1" applyAlignment="1">
      <alignment horizontal="center"/>
    </xf>
    <xf numFmtId="0" fontId="0" fillId="0" borderId="0" xfId="0" applyAlignment="1">
      <alignment horizontal="center"/>
    </xf>
    <xf numFmtId="0" fontId="2" fillId="0" borderId="0" xfId="0" applyFont="1" applyBorder="1" applyAlignment="1">
      <alignment horizontal="center"/>
    </xf>
    <xf numFmtId="0" fontId="5" fillId="0" borderId="5" xfId="0" applyFont="1" applyFill="1" applyBorder="1" applyAlignment="1">
      <alignment horizontal="center" vertical="center" wrapText="1"/>
    </xf>
    <xf numFmtId="0" fontId="3" fillId="0" borderId="0" xfId="0" applyFont="1" applyFill="1" applyAlignment="1">
      <alignment horizont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2" fillId="10" borderId="12" xfId="0" applyFont="1" applyFill="1" applyBorder="1" applyAlignment="1">
      <alignment horizontal="left" wrapText="1"/>
    </xf>
    <xf numFmtId="0" fontId="12" fillId="10" borderId="13" xfId="0" applyFont="1" applyFill="1" applyBorder="1" applyAlignment="1">
      <alignment horizontal="left" wrapText="1"/>
    </xf>
    <xf numFmtId="0" fontId="12" fillId="10" borderId="14" xfId="0" applyFont="1" applyFill="1" applyBorder="1" applyAlignment="1">
      <alignment horizontal="left" wrapText="1"/>
    </xf>
    <xf numFmtId="0" fontId="2" fillId="0" borderId="2" xfId="0" applyFont="1" applyFill="1" applyBorder="1" applyAlignment="1">
      <alignment horizont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5" xfId="0" applyBorder="1" applyAlignment="1">
      <alignment horizont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left"/>
    </xf>
    <xf numFmtId="0" fontId="2" fillId="0" borderId="0" xfId="0" applyFont="1" applyBorder="1" applyAlignment="1">
      <alignment horizontal="center" vertical="center"/>
    </xf>
    <xf numFmtId="0" fontId="2" fillId="6" borderId="19" xfId="0" applyFont="1" applyFill="1" applyBorder="1" applyAlignment="1">
      <alignment horizontal="center" vertical="center" textRotation="90"/>
    </xf>
    <xf numFmtId="0" fontId="2" fillId="6" borderId="20" xfId="0" applyFont="1" applyFill="1" applyBorder="1" applyAlignment="1">
      <alignment horizontal="center" vertical="center" textRotation="90"/>
    </xf>
    <xf numFmtId="0" fontId="2" fillId="6" borderId="21" xfId="0" applyFont="1" applyFill="1" applyBorder="1" applyAlignment="1">
      <alignment horizontal="center" vertical="center" textRotation="90"/>
    </xf>
    <xf numFmtId="0" fontId="2" fillId="7" borderId="19" xfId="0" applyFont="1" applyFill="1" applyBorder="1" applyAlignment="1">
      <alignment horizontal="center" vertical="center" textRotation="90"/>
    </xf>
    <xf numFmtId="0" fontId="2" fillId="7" borderId="20" xfId="0" applyFont="1" applyFill="1" applyBorder="1" applyAlignment="1">
      <alignment horizontal="center" vertical="center" textRotation="90"/>
    </xf>
    <xf numFmtId="0" fontId="2" fillId="7" borderId="21" xfId="0" applyFont="1" applyFill="1" applyBorder="1" applyAlignment="1">
      <alignment horizontal="center" vertical="center" textRotation="90"/>
    </xf>
    <xf numFmtId="0" fontId="2" fillId="7" borderId="6" xfId="0" applyFont="1" applyFill="1" applyBorder="1" applyAlignment="1">
      <alignment horizontal="center" vertical="center" textRotation="90"/>
    </xf>
    <xf numFmtId="0" fontId="2" fillId="7" borderId="11" xfId="0" applyFont="1" applyFill="1" applyBorder="1" applyAlignment="1">
      <alignment horizontal="center" vertical="center" textRotation="90"/>
    </xf>
    <xf numFmtId="0" fontId="2" fillId="7" borderId="3" xfId="0" applyFont="1" applyFill="1" applyBorder="1" applyAlignment="1">
      <alignment horizontal="center" vertical="center" textRotation="90"/>
    </xf>
    <xf numFmtId="0" fontId="6" fillId="0" borderId="15" xfId="2" applyBorder="1" applyAlignment="1" applyProtection="1">
      <alignment horizontal="center"/>
    </xf>
    <xf numFmtId="0" fontId="6" fillId="0" borderId="16" xfId="2" applyBorder="1" applyAlignment="1" applyProtection="1">
      <alignment horizontal="center"/>
    </xf>
    <xf numFmtId="0" fontId="6" fillId="0" borderId="17" xfId="2" applyBorder="1" applyAlignment="1" applyProtection="1">
      <alignment horizontal="center"/>
    </xf>
    <xf numFmtId="0" fontId="6" fillId="0" borderId="22" xfId="2" applyBorder="1" applyAlignment="1" applyProtection="1">
      <alignment horizontal="center"/>
    </xf>
    <xf numFmtId="0" fontId="6" fillId="0" borderId="23" xfId="2" applyBorder="1" applyAlignment="1" applyProtection="1">
      <alignment horizontal="center"/>
    </xf>
    <xf numFmtId="0" fontId="6" fillId="0" borderId="24" xfId="2" applyBorder="1" applyAlignment="1" applyProtection="1">
      <alignment horizontal="center"/>
    </xf>
    <xf numFmtId="0" fontId="0" fillId="0" borderId="18" xfId="0" applyBorder="1" applyAlignment="1">
      <alignment horizontal="center"/>
    </xf>
  </cellXfs>
  <cellStyles count="4">
    <cellStyle name="Hyperlink" xfId="2" builtinId="8"/>
    <cellStyle name="Normal" xfId="0" builtinId="0"/>
    <cellStyle name="Normal 2" xfId="3"/>
    <cellStyle name="Percent" xfId="1" builtinId="5"/>
  </cellStyles>
  <dxfs count="79">
    <dxf>
      <font>
        <b/>
        <i val="0"/>
        <strike val="0"/>
        <condense val="0"/>
        <extend val="0"/>
        <outline val="0"/>
        <shadow val="0"/>
        <u val="none"/>
        <vertAlign val="baseline"/>
        <sz val="11"/>
        <color theme="1"/>
        <name val="Calibri"/>
        <scheme val="minor"/>
      </font>
      <numFmt numFmtId="164" formatCode="0.0%"/>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border outline="0">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strike val="0"/>
        <outline val="0"/>
        <shadow val="0"/>
        <u val="none"/>
        <vertAlign val="baseline"/>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general" vertical="bottom" textRotation="0" wrapText="0" relativeIndent="0" justifyLastLine="0" shrinkToFit="0" readingOrder="0"/>
      <border diagonalUp="0" diagonalDown="0">
        <left/>
        <right/>
        <top/>
        <bottom style="thin">
          <color indexed="64"/>
        </bottom>
        <vertical/>
        <horizontal/>
      </border>
    </dxf>
    <dxf>
      <border outline="0">
        <bottom style="thin">
          <color indexed="64"/>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2" tint="-0.499984740745262"/>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7" tint="0.39997558519241921"/>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0</xdr:colOff>
      <xdr:row>49</xdr:row>
      <xdr:rowOff>85725</xdr:rowOff>
    </xdr:from>
    <xdr:ext cx="184731" cy="264560"/>
    <xdr:sp macro="" textlink="">
      <xdr:nvSpPr>
        <xdr:cNvPr id="2" name="TextBox 1"/>
        <xdr:cNvSpPr txBox="1"/>
      </xdr:nvSpPr>
      <xdr:spPr>
        <a:xfrm>
          <a:off x="99822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ables/table1.xml><?xml version="1.0" encoding="utf-8"?>
<table xmlns="http://schemas.openxmlformats.org/spreadsheetml/2006/main" id="23" name="Table11132524" displayName="Table11132524" ref="C47:I50" totalsRowShown="0" headerRowDxfId="78" dataDxfId="77">
  <tableColumns count="7">
    <tableColumn id="1" name="Officer*- Sex"/>
    <tableColumn id="2" name="Q1" dataDxfId="76"/>
    <tableColumn id="3" name="Q2" dataDxfId="75"/>
    <tableColumn id="4" name="Q3" dataDxfId="74"/>
    <tableColumn id="5" name="Q4" dataDxfId="73"/>
    <tableColumn id="6" name="Total" dataDxfId="72"/>
    <tableColumn id="7" name="%" dataDxfId="71" dataCellStyle="Percent">
      <calculatedColumnFormula>H48/$H$50</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30" name="Table13152631" displayName="Table13152631" ref="C57:I64" totalsRowShown="0" headerRowDxfId="70" dataDxfId="69">
  <tableColumns count="7">
    <tableColumn id="1" name="Officer*- Race"/>
    <tableColumn id="2" name="Q1" dataDxfId="68"/>
    <tableColumn id="3" name="Q2" dataDxfId="67"/>
    <tableColumn id="4" name="Q3" dataDxfId="66"/>
    <tableColumn id="5" name="Q4" dataDxfId="65"/>
    <tableColumn id="6" name="Total" dataDxfId="64"/>
    <tableColumn id="7" name="%" dataDxfId="63" dataCellStyle="Percent">
      <calculatedColumnFormula>H58/$H$64</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id="31" name="Table15212732" displayName="Table15212732" ref="C15:I26" totalsRowShown="0" headerRowDxfId="62" dataDxfId="61">
  <tableColumns count="7">
    <tableColumn id="1" name="Force"/>
    <tableColumn id="2" name="Q1" dataDxfId="60"/>
    <tableColumn id="3" name="Q2" dataDxfId="59"/>
    <tableColumn id="4" name="Q3" dataDxfId="58"/>
    <tableColumn id="5" name="Q4" dataDxfId="57"/>
    <tableColumn id="6" name="Total" dataDxfId="56"/>
    <tableColumn id="7" name="%" dataDxfId="55" dataCellStyle="Percent">
      <calculatedColumnFormula>Table15212732[[#This Row],[Total]]/$H$25</calculatedColumnFormula>
    </tableColumn>
  </tableColumns>
  <tableStyleInfo name="TableStyleMedium10" showFirstColumn="0" showLastColumn="0" showRowStripes="1" showColumnStripes="0"/>
</table>
</file>

<file path=xl/tables/table4.xml><?xml version="1.0" encoding="utf-8"?>
<table xmlns="http://schemas.openxmlformats.org/spreadsheetml/2006/main" id="32" name="Table17222833" displayName="Table17222833" ref="C28:I37" totalsRowShown="0" headerRowDxfId="54" dataDxfId="53">
  <tableColumns count="7">
    <tableColumn id="1" name="District*"/>
    <tableColumn id="2" name="Q1" dataDxfId="52"/>
    <tableColumn id="3" name="Q2" dataDxfId="51"/>
    <tableColumn id="4" name="Q3" dataDxfId="50"/>
    <tableColumn id="5" name="Q4" dataDxfId="49">
      <calculatedColumnFormula>SUM(G21:G28)</calculatedColumnFormula>
    </tableColumn>
    <tableColumn id="6" name="Total" dataDxfId="48"/>
    <tableColumn id="7" name="%" dataDxfId="47" dataCellStyle="Percent"/>
  </tableColumns>
  <tableStyleInfo name="TableStyleMedium7" showFirstColumn="0" showLastColumn="0" showRowStripes="1" showColumnStripes="0"/>
</table>
</file>

<file path=xl/tables/table5.xml><?xml version="1.0" encoding="utf-8"?>
<table xmlns="http://schemas.openxmlformats.org/spreadsheetml/2006/main" id="33" name="Table1219232934" displayName="Table1219232934" ref="C66:I70" totalsRowShown="0" headerRowDxfId="46" dataDxfId="45">
  <tableColumns count="7">
    <tableColumn id="1" name="Citizen- Sex"/>
    <tableColumn id="2" name="Q1" dataDxfId="44"/>
    <tableColumn id="3" name="Q2" dataDxfId="43"/>
    <tableColumn id="4" name="Q3" dataDxfId="42"/>
    <tableColumn id="5" name="Q4" dataDxfId="41"/>
    <tableColumn id="6" name="Total" dataDxfId="40"/>
    <tableColumn id="7" name="%" dataDxfId="39" dataCellStyle="Percent">
      <calculatedColumnFormula>H67/$H$70</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34" name="Table1420243035" displayName="Table1420243035" ref="C72:I80" totalsRowShown="0" headerRowDxfId="38" dataDxfId="37">
  <tableColumns count="7">
    <tableColumn id="1" name="Citizen- Race"/>
    <tableColumn id="2" name="Q1" dataDxfId="36"/>
    <tableColumn id="3" name="Q2" dataDxfId="35"/>
    <tableColumn id="4" name="Q3" dataDxfId="34"/>
    <tableColumn id="5" name="Q4" dataDxfId="33">
      <calculatedColumnFormula>SUM(G66:G72)</calculatedColumnFormula>
    </tableColumn>
    <tableColumn id="6" name="Total" dataDxfId="32"/>
    <tableColumn id="7" name="%" dataDxfId="31" dataCellStyle="Percent">
      <calculatedColumnFormula>H73/$H$80</calculatedColumnFormula>
    </tableColumn>
  </tableColumns>
  <tableStyleInfo name="TableStyleMedium11" showFirstColumn="0" showLastColumn="0" showRowStripes="1" showColumnStripes="0"/>
</table>
</file>

<file path=xl/tables/table7.xml><?xml version="1.0" encoding="utf-8"?>
<table xmlns="http://schemas.openxmlformats.org/spreadsheetml/2006/main" id="35" name="Table1236" displayName="Table1236" ref="C92:I140" totalsRowShown="0" headerRowDxfId="30">
  <tableColumns count="7">
    <tableColumn id="2" name="Citizen Race"/>
    <tableColumn id="3" name="Q1" dataDxfId="29"/>
    <tableColumn id="4" name="Q2"/>
    <tableColumn id="5" name="Q3"/>
    <tableColumn id="6" name="Q4"/>
    <tableColumn id="7" name="Total" dataDxfId="28"/>
    <tableColumn id="8" name="%" dataDxfId="27" dataCellStyle="Percent">
      <calculatedColumnFormula>H93/$H$140</calculatedColumnFormula>
    </tableColumn>
  </tableColumns>
  <tableStyleInfo name="TableStyleMedium12" showFirstColumn="0" showLastColumn="0" showRowStripes="1" showColumnStripes="0"/>
</table>
</file>

<file path=xl/tables/table8.xml><?xml version="1.0" encoding="utf-8"?>
<table xmlns="http://schemas.openxmlformats.org/spreadsheetml/2006/main" id="36" name="Table1537" displayName="Table1537" ref="C82:I87" totalsRowShown="0" headerRowDxfId="26" dataDxfId="25" tableBorderDxfId="24">
  <tableColumns count="7">
    <tableColumn id="1" name="Other Influencing Factors" dataDxfId="23"/>
    <tableColumn id="2" name="Q1" dataDxfId="22"/>
    <tableColumn id="3" name="Q2" dataDxfId="21"/>
    <tableColumn id="4" name="Q3" dataDxfId="20"/>
    <tableColumn id="5" name="Q4" dataDxfId="19"/>
    <tableColumn id="6" name="Total" dataDxfId="18">
      <calculatedColumnFormula>SUM(D83:G83)</calculatedColumnFormula>
    </tableColumn>
    <tableColumn id="7" name="%" dataDxfId="17" dataCellStyle="Percent">
      <calculatedColumnFormula>H83/$H$87</calculatedColumnFormula>
    </tableColumn>
  </tableColumns>
  <tableStyleInfo name="TableStyleMedium9" showFirstColumn="0" showLastColumn="0" showRowStripes="1" showColumnStripes="0"/>
</table>
</file>

<file path=xl/tables/table9.xml><?xml version="1.0" encoding="utf-8"?>
<table xmlns="http://schemas.openxmlformats.org/spreadsheetml/2006/main" id="9" name="Table9" displayName="Table9" ref="C9:I12" totalsRowShown="0" headerRowDxfId="16" dataDxfId="15">
  <autoFilter ref="C9:I12"/>
  <tableColumns count="7">
    <tableColumn id="1" name="Description" dataDxfId="14"/>
    <tableColumn id="2" name="Q1" dataDxfId="13"/>
    <tableColumn id="3" name="Q2" dataDxfId="12"/>
    <tableColumn id="4" name="Q3" dataDxfId="11"/>
    <tableColumn id="5" name="Q4" dataDxfId="10"/>
    <tableColumn id="6" name="Total" dataDxfId="9">
      <calculatedColumnFormula>SUM(Table9[[#This Row],[Q1]:[Q4]])</calculatedColumnFormula>
    </tableColumn>
    <tableColumn id="7" name=" " dataDxfId="8"/>
  </tableColumns>
  <tableStyleInfo name="TableStyleMedium8" showFirstColumn="0" showLastColumn="0" showRowStripes="1" showColumnStripes="0"/>
</table>
</file>

<file path=xl/tables/table10.xml><?xml version="1.0" encoding="utf-8"?>
<table xmlns="http://schemas.openxmlformats.org/spreadsheetml/2006/main" id="2" name="Table2" displayName="Table2" ref="C39:I43" totalsRowShown="0" tableBorderDxfId="7">
  <autoFilter ref="C39:I43"/>
  <tableColumns count="7">
    <tableColumn id="1" name="Patrol Shift/Time of Day" dataDxfId="6"/>
    <tableColumn id="2" name="Q1" dataDxfId="5">
      <calculatedColumnFormula>SUBTOTAL(109,D36:D39)</calculatedColumnFormula>
    </tableColumn>
    <tableColumn id="3" name="Q2" dataDxfId="4"/>
    <tableColumn id="4" name="Q3" dataDxfId="3"/>
    <tableColumn id="5" name="Q4" dataDxfId="2"/>
    <tableColumn id="6" name="Total" dataDxfId="1"/>
    <tableColumn id="7" name="%" dataDxfId="0" dataCellStyle="Percent">
      <calculatedColumnFormula>Table2[[#This Row],[Total]]/H41</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4.xml"/><Relationship Id="rId13" Type="http://schemas.openxmlformats.org/officeDocument/2006/relationships/table" Target="../tables/table9.xml"/><Relationship Id="rId3" Type="http://schemas.openxmlformats.org/officeDocument/2006/relationships/printerSettings" Target="../printerSettings/printerSettings1.bin"/><Relationship Id="rId7" Type="http://schemas.openxmlformats.org/officeDocument/2006/relationships/table" Target="../tables/table3.xml"/><Relationship Id="rId12" Type="http://schemas.openxmlformats.org/officeDocument/2006/relationships/table" Target="../tables/table8.xml"/><Relationship Id="rId2" Type="http://schemas.openxmlformats.org/officeDocument/2006/relationships/hyperlink" Target="http://www.cityofmadison.com/police/documents/sop/ForceDeadly.pdf" TargetMode="External"/><Relationship Id="rId1" Type="http://schemas.openxmlformats.org/officeDocument/2006/relationships/hyperlink" Target="http://www.cityofmadison.com/police/documents/sop/ForceNonDeadly.pdf" TargetMode="External"/><Relationship Id="rId6" Type="http://schemas.openxmlformats.org/officeDocument/2006/relationships/table" Target="../tables/table2.xml"/><Relationship Id="rId11" Type="http://schemas.openxmlformats.org/officeDocument/2006/relationships/table" Target="../tables/table7.xml"/><Relationship Id="rId5" Type="http://schemas.openxmlformats.org/officeDocument/2006/relationships/table" Target="../tables/table1.xml"/><Relationship Id="rId10" Type="http://schemas.openxmlformats.org/officeDocument/2006/relationships/table" Target="../tables/table6.xml"/><Relationship Id="rId4" Type="http://schemas.openxmlformats.org/officeDocument/2006/relationships/drawing" Target="../drawings/drawing1.xml"/><Relationship Id="rId9" Type="http://schemas.openxmlformats.org/officeDocument/2006/relationships/table" Target="../tables/table5.xml"/><Relationship Id="rId1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7"/>
  <sheetViews>
    <sheetView tabSelected="1" workbookViewId="0">
      <selection activeCell="L8" sqref="L8"/>
    </sheetView>
  </sheetViews>
  <sheetFormatPr defaultColWidth="9.140625" defaultRowHeight="15" x14ac:dyDescent="0.25"/>
  <cols>
    <col min="1" max="2" width="3.7109375" style="22" bestFit="1" customWidth="1"/>
    <col min="3" max="3" width="29.42578125" style="22" customWidth="1"/>
    <col min="4" max="9" width="8.7109375" style="22" customWidth="1"/>
    <col min="10" max="10" width="8.42578125" style="22" customWidth="1"/>
    <col min="11" max="11" width="9.140625" style="22"/>
    <col min="12" max="12" width="13.140625" style="22" bestFit="1" customWidth="1"/>
    <col min="13" max="16384" width="9.140625" style="22"/>
  </cols>
  <sheetData>
    <row r="1" spans="2:12" ht="15.75" x14ac:dyDescent="0.25">
      <c r="C1" s="78" t="s">
        <v>18</v>
      </c>
      <c r="D1" s="78"/>
      <c r="E1" s="78"/>
      <c r="F1" s="78"/>
      <c r="G1" s="78"/>
      <c r="H1" s="78"/>
      <c r="I1" s="78"/>
    </row>
    <row r="2" spans="2:12" s="3" customFormat="1" ht="15.75" customHeight="1" x14ac:dyDescent="0.25">
      <c r="C2" s="82"/>
      <c r="D2" s="82"/>
      <c r="E2" s="82"/>
      <c r="F2" s="82"/>
      <c r="G2" s="82"/>
      <c r="H2" s="82"/>
      <c r="I2" s="82"/>
    </row>
    <row r="3" spans="2:12" s="25" customFormat="1" ht="15.75" customHeight="1" x14ac:dyDescent="0.25">
      <c r="C3" s="83" t="s">
        <v>60</v>
      </c>
      <c r="D3" s="81"/>
      <c r="E3" s="81"/>
      <c r="F3" s="81"/>
      <c r="G3" s="81"/>
      <c r="H3" s="81"/>
      <c r="I3" s="84"/>
    </row>
    <row r="4" spans="2:12" s="25" customFormat="1" ht="15.75" customHeight="1" x14ac:dyDescent="0.25">
      <c r="C4" s="85"/>
      <c r="D4" s="86"/>
      <c r="E4" s="86"/>
      <c r="F4" s="86"/>
      <c r="G4" s="86"/>
      <c r="H4" s="86"/>
      <c r="I4" s="87"/>
    </row>
    <row r="5" spans="2:12" s="25" customFormat="1" ht="15.75" customHeight="1" x14ac:dyDescent="0.25">
      <c r="C5" s="85"/>
      <c r="D5" s="86"/>
      <c r="E5" s="86"/>
      <c r="F5" s="86"/>
      <c r="G5" s="86"/>
      <c r="H5" s="86"/>
      <c r="I5" s="87"/>
      <c r="L5" s="50"/>
    </row>
    <row r="6" spans="2:12" s="25" customFormat="1" ht="15.75" customHeight="1" x14ac:dyDescent="0.25">
      <c r="C6" s="85"/>
      <c r="D6" s="86"/>
      <c r="E6" s="86"/>
      <c r="F6" s="86"/>
      <c r="G6" s="86"/>
      <c r="H6" s="86"/>
      <c r="I6" s="87"/>
    </row>
    <row r="7" spans="2:12" s="25" customFormat="1" ht="24.75" customHeight="1" x14ac:dyDescent="0.25">
      <c r="C7" s="88"/>
      <c r="D7" s="89"/>
      <c r="E7" s="89"/>
      <c r="F7" s="89"/>
      <c r="G7" s="89"/>
      <c r="H7" s="89"/>
      <c r="I7" s="90"/>
    </row>
    <row r="8" spans="2:12" s="39" customFormat="1" ht="15.75" customHeight="1" x14ac:dyDescent="0.25">
      <c r="C8" s="81"/>
      <c r="D8" s="81"/>
      <c r="E8" s="81"/>
      <c r="F8" s="81"/>
      <c r="G8" s="81"/>
      <c r="H8" s="81"/>
      <c r="I8" s="81"/>
    </row>
    <row r="9" spans="2:12" s="39" customFormat="1" ht="15.75" customHeight="1" x14ac:dyDescent="0.25">
      <c r="C9" s="45" t="s">
        <v>49</v>
      </c>
      <c r="D9" s="43" t="s">
        <v>0</v>
      </c>
      <c r="E9" s="43" t="s">
        <v>1</v>
      </c>
      <c r="F9" s="43" t="s">
        <v>2</v>
      </c>
      <c r="G9" s="43" t="s">
        <v>3</v>
      </c>
      <c r="H9" s="44" t="s">
        <v>4</v>
      </c>
      <c r="I9" s="44" t="s">
        <v>50</v>
      </c>
    </row>
    <row r="10" spans="2:12" s="39" customFormat="1" ht="15.75" customHeight="1" x14ac:dyDescent="0.25">
      <c r="C10" s="46" t="s">
        <v>46</v>
      </c>
      <c r="D10" s="42">
        <v>32367</v>
      </c>
      <c r="E10" s="42">
        <v>37214</v>
      </c>
      <c r="F10" s="42">
        <v>39606</v>
      </c>
      <c r="G10" s="42"/>
      <c r="H10" s="47">
        <f>SUM(Table9[[#This Row],[Q1]:[Q4]])</f>
        <v>109187</v>
      </c>
      <c r="I10" s="40"/>
    </row>
    <row r="11" spans="2:12" s="39" customFormat="1" ht="30" x14ac:dyDescent="0.25">
      <c r="C11" s="46" t="s">
        <v>47</v>
      </c>
      <c r="D11" s="42">
        <f>D70</f>
        <v>54</v>
      </c>
      <c r="E11" s="42">
        <f t="shared" ref="E11:G11" si="0">E70</f>
        <v>60</v>
      </c>
      <c r="F11" s="42">
        <f t="shared" si="0"/>
        <v>51</v>
      </c>
      <c r="G11" s="42">
        <f t="shared" si="0"/>
        <v>0</v>
      </c>
      <c r="H11" s="47">
        <f>SUM(Table9[[#This Row],[Q1]:[Q4]])</f>
        <v>165</v>
      </c>
      <c r="I11" s="40"/>
    </row>
    <row r="12" spans="2:12" s="39" customFormat="1" ht="30" x14ac:dyDescent="0.25">
      <c r="C12" s="46" t="s">
        <v>48</v>
      </c>
      <c r="D12" s="48">
        <f>D11/D10</f>
        <v>1.6683659282602651E-3</v>
      </c>
      <c r="E12" s="48">
        <f t="shared" ref="E12:H12" si="1">E11/E10</f>
        <v>1.6122964475734939E-3</v>
      </c>
      <c r="F12" s="48">
        <f t="shared" si="1"/>
        <v>1.287683684290259E-3</v>
      </c>
      <c r="G12" s="48" t="e">
        <f t="shared" si="1"/>
        <v>#DIV/0!</v>
      </c>
      <c r="H12" s="48">
        <f t="shared" si="1"/>
        <v>1.5111689120499694E-3</v>
      </c>
      <c r="I12" s="47"/>
    </row>
    <row r="13" spans="2:12" s="25" customFormat="1" ht="38.25" customHeight="1" x14ac:dyDescent="0.25">
      <c r="C13" s="91" t="s">
        <v>55</v>
      </c>
      <c r="D13" s="92"/>
      <c r="E13" s="92"/>
      <c r="F13" s="92"/>
      <c r="G13" s="92"/>
      <c r="H13" s="92"/>
      <c r="I13" s="93"/>
      <c r="J13" s="66"/>
    </row>
    <row r="14" spans="2:12" s="64" customFormat="1" ht="15.75" x14ac:dyDescent="0.25">
      <c r="B14" s="68"/>
      <c r="C14" s="65"/>
      <c r="D14" s="65"/>
      <c r="E14" s="65"/>
      <c r="F14" s="65"/>
      <c r="G14" s="65"/>
      <c r="H14" s="65"/>
      <c r="I14" s="65"/>
      <c r="J14" s="67"/>
    </row>
    <row r="15" spans="2:12" x14ac:dyDescent="0.25">
      <c r="C15" s="22" t="s">
        <v>19</v>
      </c>
      <c r="D15" s="23" t="s">
        <v>0</v>
      </c>
      <c r="E15" s="23" t="s">
        <v>1</v>
      </c>
      <c r="F15" s="23" t="s">
        <v>2</v>
      </c>
      <c r="G15" s="23" t="s">
        <v>3</v>
      </c>
      <c r="H15" s="23" t="s">
        <v>4</v>
      </c>
      <c r="I15" s="23" t="s">
        <v>5</v>
      </c>
    </row>
    <row r="16" spans="2:12" ht="67.5" customHeight="1" x14ac:dyDescent="0.25">
      <c r="C16" s="8" t="s">
        <v>25</v>
      </c>
      <c r="D16" s="4">
        <v>37</v>
      </c>
      <c r="E16" s="4">
        <v>55</v>
      </c>
      <c r="F16" s="4">
        <v>41</v>
      </c>
      <c r="G16" s="4"/>
      <c r="H16" s="4">
        <f t="shared" ref="H16:H24" si="2">SUM(D16:G16)</f>
        <v>133</v>
      </c>
      <c r="I16" s="6">
        <f>Table15212732[[#This Row],[Total]]/$H$25</f>
        <v>0.49812734082397003</v>
      </c>
    </row>
    <row r="17" spans="3:9" s="2" customFormat="1" ht="65.25" customHeight="1" x14ac:dyDescent="0.25">
      <c r="C17" s="8" t="s">
        <v>65</v>
      </c>
      <c r="D17" s="7">
        <v>18</v>
      </c>
      <c r="E17" s="7">
        <v>18</v>
      </c>
      <c r="F17" s="7">
        <v>15</v>
      </c>
      <c r="G17" s="7"/>
      <c r="H17" s="4">
        <v>78</v>
      </c>
      <c r="I17" s="6">
        <f>Table15212732[[#This Row],[Total]]/$H$25</f>
        <v>0.29213483146067415</v>
      </c>
    </row>
    <row r="18" spans="3:9" x14ac:dyDescent="0.25">
      <c r="C18" s="5" t="s">
        <v>20</v>
      </c>
      <c r="D18" s="4">
        <v>4</v>
      </c>
      <c r="E18" s="4">
        <v>8</v>
      </c>
      <c r="F18" s="4">
        <v>7</v>
      </c>
      <c r="G18" s="4"/>
      <c r="H18" s="4">
        <f t="shared" si="2"/>
        <v>19</v>
      </c>
      <c r="I18" s="6">
        <f>Table15212732[[#This Row],[Total]]/$H$25</f>
        <v>7.116104868913857E-2</v>
      </c>
    </row>
    <row r="19" spans="3:9" s="2" customFormat="1" ht="79.5" customHeight="1" x14ac:dyDescent="0.25">
      <c r="C19" s="8" t="s">
        <v>26</v>
      </c>
      <c r="D19" s="7">
        <v>8</v>
      </c>
      <c r="E19" s="7">
        <v>8</v>
      </c>
      <c r="F19" s="7">
        <v>11</v>
      </c>
      <c r="G19" s="7"/>
      <c r="H19" s="4">
        <f t="shared" si="2"/>
        <v>27</v>
      </c>
      <c r="I19" s="6">
        <f>Table15212732[[#This Row],[Total]]/$H$25</f>
        <v>0.10112359550561797</v>
      </c>
    </row>
    <row r="20" spans="3:9" ht="33" customHeight="1" x14ac:dyDescent="0.25">
      <c r="C20" s="8" t="s">
        <v>21</v>
      </c>
      <c r="D20" s="7">
        <v>5</v>
      </c>
      <c r="E20" s="7">
        <v>1</v>
      </c>
      <c r="F20" s="7">
        <v>1</v>
      </c>
      <c r="G20" s="7"/>
      <c r="H20" s="4">
        <f t="shared" si="2"/>
        <v>7</v>
      </c>
      <c r="I20" s="19">
        <f>Table15212732[[#This Row],[Total]]/$H$25</f>
        <v>2.6217228464419477E-2</v>
      </c>
    </row>
    <row r="21" spans="3:9" x14ac:dyDescent="0.25">
      <c r="C21" s="5" t="s">
        <v>22</v>
      </c>
      <c r="D21" s="4">
        <v>0</v>
      </c>
      <c r="E21" s="4">
        <v>0</v>
      </c>
      <c r="F21" s="4">
        <v>0</v>
      </c>
      <c r="G21" s="4"/>
      <c r="H21" s="4">
        <f t="shared" si="2"/>
        <v>0</v>
      </c>
      <c r="I21" s="6">
        <f>Table15212732[[#This Row],[Total]]/$H$25</f>
        <v>0</v>
      </c>
    </row>
    <row r="22" spans="3:9" s="38" customFormat="1" x14ac:dyDescent="0.25">
      <c r="C22" s="5" t="s">
        <v>53</v>
      </c>
      <c r="D22" s="55">
        <v>0</v>
      </c>
      <c r="E22" s="4">
        <v>0</v>
      </c>
      <c r="F22" s="53">
        <v>0</v>
      </c>
      <c r="G22" s="53"/>
      <c r="H22" s="4">
        <f t="shared" si="2"/>
        <v>0</v>
      </c>
      <c r="I22" s="54">
        <f>Table15212732[[#This Row],[Total]]/$H$25</f>
        <v>0</v>
      </c>
    </row>
    <row r="23" spans="3:9" s="2" customFormat="1" ht="30" x14ac:dyDescent="0.25">
      <c r="C23" s="8" t="s">
        <v>44</v>
      </c>
      <c r="D23" s="7">
        <v>0</v>
      </c>
      <c r="E23" s="7">
        <v>0</v>
      </c>
      <c r="F23" s="7">
        <v>1</v>
      </c>
      <c r="G23" s="7"/>
      <c r="H23" s="4">
        <f t="shared" si="2"/>
        <v>1</v>
      </c>
      <c r="I23" s="19">
        <f>Table15212732[[#This Row],[Total]]/$H$25</f>
        <v>3.7453183520599251E-3</v>
      </c>
    </row>
    <row r="24" spans="3:9" s="2" customFormat="1" ht="60" x14ac:dyDescent="0.25">
      <c r="C24" s="8" t="s">
        <v>45</v>
      </c>
      <c r="D24" s="4">
        <v>0</v>
      </c>
      <c r="E24" s="4">
        <v>1</v>
      </c>
      <c r="F24" s="4">
        <v>1</v>
      </c>
      <c r="G24" s="4"/>
      <c r="H24" s="4">
        <f t="shared" si="2"/>
        <v>2</v>
      </c>
      <c r="I24" s="41">
        <f>Table15212732[[#This Row],[Total]]/$H$25</f>
        <v>7.4906367041198503E-3</v>
      </c>
    </row>
    <row r="25" spans="3:9" x14ac:dyDescent="0.25">
      <c r="C25" s="9" t="s">
        <v>4</v>
      </c>
      <c r="D25" s="16">
        <f>SUBTOTAL(109,D16:D24)</f>
        <v>72</v>
      </c>
      <c r="E25" s="16">
        <f>SUBTOTAL(109,E16:E24)</f>
        <v>91</v>
      </c>
      <c r="F25" s="16">
        <f>SUBTOTAL(109,F16:F24)</f>
        <v>77</v>
      </c>
      <c r="G25" s="16">
        <f>SUBTOTAL(109,G16:G24)</f>
        <v>0</v>
      </c>
      <c r="H25" s="16">
        <f>SUBTOTAL(109,H16:H24)</f>
        <v>267</v>
      </c>
      <c r="I25" s="17">
        <f>Table15212732[[#This Row],[Total]]/$H$25</f>
        <v>1</v>
      </c>
    </row>
    <row r="26" spans="3:9" s="38" customFormat="1" ht="45" x14ac:dyDescent="0.25">
      <c r="C26" s="56" t="s">
        <v>43</v>
      </c>
      <c r="D26" s="57">
        <v>7</v>
      </c>
      <c r="E26" s="57">
        <v>10</v>
      </c>
      <c r="F26" s="57">
        <v>3</v>
      </c>
      <c r="G26" s="57"/>
      <c r="H26" s="57">
        <f t="shared" ref="H26" si="3">SUM(D26:G26)</f>
        <v>20</v>
      </c>
      <c r="I26" s="58"/>
    </row>
    <row r="27" spans="3:9" x14ac:dyDescent="0.25">
      <c r="C27" s="79"/>
      <c r="D27" s="79"/>
      <c r="E27" s="79"/>
      <c r="F27" s="79"/>
      <c r="G27" s="79"/>
      <c r="H27" s="79"/>
      <c r="I27" s="79"/>
    </row>
    <row r="28" spans="3:9" x14ac:dyDescent="0.25">
      <c r="C28" s="22" t="s">
        <v>29</v>
      </c>
      <c r="D28" s="23" t="s">
        <v>0</v>
      </c>
      <c r="E28" s="23" t="s">
        <v>1</v>
      </c>
      <c r="F28" s="23" t="s">
        <v>2</v>
      </c>
      <c r="G28" s="23" t="s">
        <v>3</v>
      </c>
      <c r="H28" s="23" t="s">
        <v>4</v>
      </c>
      <c r="I28" s="23" t="s">
        <v>5</v>
      </c>
    </row>
    <row r="29" spans="3:9" x14ac:dyDescent="0.25">
      <c r="C29" s="22" t="s">
        <v>6</v>
      </c>
      <c r="D29" s="23">
        <v>11</v>
      </c>
      <c r="E29" s="23">
        <v>15</v>
      </c>
      <c r="F29" s="23">
        <v>8</v>
      </c>
      <c r="G29" s="51"/>
      <c r="H29" s="23">
        <f>SUM(D29:G29)</f>
        <v>34</v>
      </c>
      <c r="I29" s="1">
        <f>H29/$H$37</f>
        <v>0.20606060606060606</v>
      </c>
    </row>
    <row r="30" spans="3:9" x14ac:dyDescent="0.25">
      <c r="C30" s="38" t="s">
        <v>56</v>
      </c>
      <c r="D30" s="70">
        <v>0</v>
      </c>
      <c r="E30" s="70">
        <v>0</v>
      </c>
      <c r="F30" s="70">
        <v>4</v>
      </c>
      <c r="G30" s="51">
        <f>SUM(G22:G29)</f>
        <v>0</v>
      </c>
      <c r="H30" s="74">
        <f t="shared" ref="H30:H36" si="4">SUM(D30:G30)</f>
        <v>4</v>
      </c>
      <c r="I30" s="1">
        <f t="shared" ref="I30:I36" si="5">H30/$H$37</f>
        <v>2.4242424242424242E-2</v>
      </c>
    </row>
    <row r="31" spans="3:9" x14ac:dyDescent="0.25">
      <c r="C31" s="22" t="s">
        <v>7</v>
      </c>
      <c r="D31" s="23">
        <v>10</v>
      </c>
      <c r="E31" s="23">
        <v>9</v>
      </c>
      <c r="F31" s="23">
        <v>5</v>
      </c>
      <c r="G31" s="51"/>
      <c r="H31" s="74">
        <f t="shared" si="4"/>
        <v>24</v>
      </c>
      <c r="I31" s="1">
        <f t="shared" si="5"/>
        <v>0.14545454545454545</v>
      </c>
    </row>
    <row r="32" spans="3:9" x14ac:dyDescent="0.25">
      <c r="C32" s="22" t="s">
        <v>8</v>
      </c>
      <c r="D32" s="23">
        <v>15</v>
      </c>
      <c r="E32" s="23">
        <v>13</v>
      </c>
      <c r="F32" s="23">
        <v>11</v>
      </c>
      <c r="G32" s="51"/>
      <c r="H32" s="74">
        <f t="shared" si="4"/>
        <v>39</v>
      </c>
      <c r="I32" s="1">
        <f t="shared" si="5"/>
        <v>0.23636363636363636</v>
      </c>
    </row>
    <row r="33" spans="1:9" x14ac:dyDescent="0.25">
      <c r="C33" s="22" t="s">
        <v>9</v>
      </c>
      <c r="D33" s="23">
        <v>9</v>
      </c>
      <c r="E33" s="23">
        <v>11</v>
      </c>
      <c r="F33" s="23">
        <v>8</v>
      </c>
      <c r="G33" s="51"/>
      <c r="H33" s="74">
        <f t="shared" si="4"/>
        <v>28</v>
      </c>
      <c r="I33" s="1">
        <f t="shared" si="5"/>
        <v>0.16969696969696971</v>
      </c>
    </row>
    <row r="34" spans="1:9" x14ac:dyDescent="0.25">
      <c r="C34" s="22" t="s">
        <v>10</v>
      </c>
      <c r="D34" s="23">
        <v>7</v>
      </c>
      <c r="E34" s="23">
        <v>9</v>
      </c>
      <c r="F34" s="23">
        <v>13</v>
      </c>
      <c r="G34" s="51"/>
      <c r="H34" s="74">
        <f t="shared" si="4"/>
        <v>29</v>
      </c>
      <c r="I34" s="1">
        <f t="shared" si="5"/>
        <v>0.17575757575757575</v>
      </c>
    </row>
    <row r="35" spans="1:9" s="38" customFormat="1" x14ac:dyDescent="0.25">
      <c r="C35" s="22" t="s">
        <v>59</v>
      </c>
      <c r="D35" s="23">
        <v>0</v>
      </c>
      <c r="E35" s="23">
        <v>0</v>
      </c>
      <c r="F35" s="23">
        <v>1</v>
      </c>
      <c r="G35" s="51"/>
      <c r="H35" s="74">
        <f t="shared" si="4"/>
        <v>1</v>
      </c>
      <c r="I35" s="1">
        <f t="shared" si="5"/>
        <v>6.0606060606060606E-3</v>
      </c>
    </row>
    <row r="36" spans="1:9" x14ac:dyDescent="0.25">
      <c r="C36" s="38" t="s">
        <v>51</v>
      </c>
      <c r="D36" s="49">
        <v>2</v>
      </c>
      <c r="E36" s="49">
        <v>3</v>
      </c>
      <c r="F36" s="49">
        <v>1</v>
      </c>
      <c r="G36" s="51"/>
      <c r="H36" s="74">
        <f t="shared" si="4"/>
        <v>6</v>
      </c>
      <c r="I36" s="1">
        <f t="shared" si="5"/>
        <v>3.6363636363636362E-2</v>
      </c>
    </row>
    <row r="37" spans="1:9" x14ac:dyDescent="0.25">
      <c r="A37" s="38"/>
      <c r="B37" s="38"/>
      <c r="C37" s="9" t="s">
        <v>4</v>
      </c>
      <c r="D37" s="10">
        <f>SUM(D29:D36)</f>
        <v>54</v>
      </c>
      <c r="E37" s="10">
        <f>SUM(E29:E36)</f>
        <v>60</v>
      </c>
      <c r="F37" s="10">
        <f>SUM(F29:F36)</f>
        <v>51</v>
      </c>
      <c r="G37" s="52">
        <f>SUM(G29:G36)</f>
        <v>0</v>
      </c>
      <c r="H37" s="52">
        <f>SUM(H29:H36)</f>
        <v>165</v>
      </c>
      <c r="I37" s="11">
        <f>SUBTOTAL(109,I28:I36)</f>
        <v>1</v>
      </c>
    </row>
    <row r="38" spans="1:9" ht="15" customHeight="1" x14ac:dyDescent="0.25">
      <c r="A38" s="38"/>
      <c r="B38" s="38"/>
      <c r="C38" s="59"/>
      <c r="D38" s="60"/>
      <c r="E38" s="60"/>
      <c r="F38" s="60"/>
      <c r="G38" s="62"/>
      <c r="H38" s="62"/>
      <c r="I38" s="63"/>
    </row>
    <row r="39" spans="1:9" s="38" customFormat="1" ht="15" customHeight="1" x14ac:dyDescent="0.25">
      <c r="C39" s="59" t="s">
        <v>61</v>
      </c>
      <c r="D39" s="61" t="s">
        <v>0</v>
      </c>
      <c r="E39" s="61" t="s">
        <v>1</v>
      </c>
      <c r="F39" s="61" t="s">
        <v>2</v>
      </c>
      <c r="G39" s="61" t="s">
        <v>3</v>
      </c>
      <c r="H39" s="61" t="s">
        <v>4</v>
      </c>
      <c r="I39" s="61" t="s">
        <v>5</v>
      </c>
    </row>
    <row r="40" spans="1:9" x14ac:dyDescent="0.25">
      <c r="A40" s="38"/>
      <c r="B40" s="38"/>
      <c r="C40" s="59" t="s">
        <v>62</v>
      </c>
      <c r="D40" s="60">
        <v>10</v>
      </c>
      <c r="E40" s="60">
        <v>11</v>
      </c>
      <c r="F40" s="60">
        <v>9</v>
      </c>
      <c r="G40" s="62"/>
      <c r="H40" s="62">
        <f>SUM(Table2[[#This Row],[Q1]:[Q4]])</f>
        <v>30</v>
      </c>
      <c r="I40" s="63">
        <f>Table2[[#This Row],[Total]]/H43</f>
        <v>0.18181818181818182</v>
      </c>
    </row>
    <row r="41" spans="1:9" ht="15" customHeight="1" x14ac:dyDescent="0.25">
      <c r="A41" s="38"/>
      <c r="B41" s="38"/>
      <c r="C41" s="59" t="s">
        <v>63</v>
      </c>
      <c r="D41" s="60">
        <v>22</v>
      </c>
      <c r="E41" s="60">
        <v>36</v>
      </c>
      <c r="F41" s="60">
        <v>29</v>
      </c>
      <c r="G41" s="62"/>
      <c r="H41" s="62">
        <f>SUM(Table2[[#This Row],[Q1]:[Q4]])</f>
        <v>87</v>
      </c>
      <c r="I41" s="63">
        <f>Table2[[#This Row],[Total]]/H43</f>
        <v>0.52727272727272723</v>
      </c>
    </row>
    <row r="42" spans="1:9" x14ac:dyDescent="0.25">
      <c r="C42" s="59" t="s">
        <v>64</v>
      </c>
      <c r="D42" s="60">
        <v>22</v>
      </c>
      <c r="E42" s="60">
        <v>13</v>
      </c>
      <c r="F42" s="60">
        <v>13</v>
      </c>
      <c r="G42" s="62"/>
      <c r="H42" s="62">
        <f>SUM(Table2[[#This Row],[Q1]:[Q4]])</f>
        <v>48</v>
      </c>
      <c r="I42" s="63">
        <f>Table2[[#This Row],[Total]]/H43</f>
        <v>0.29090909090909089</v>
      </c>
    </row>
    <row r="43" spans="1:9" s="38" customFormat="1" x14ac:dyDescent="0.25">
      <c r="C43" s="59" t="s">
        <v>4</v>
      </c>
      <c r="D43" s="60">
        <f>SUBTOTAL(109,D40:D42)</f>
        <v>54</v>
      </c>
      <c r="E43" s="60">
        <f t="shared" ref="E43:H43" si="6">SUBTOTAL(109,E40:E42)</f>
        <v>60</v>
      </c>
      <c r="F43" s="60">
        <f t="shared" si="6"/>
        <v>51</v>
      </c>
      <c r="G43" s="60">
        <f t="shared" si="6"/>
        <v>0</v>
      </c>
      <c r="H43" s="60">
        <f t="shared" si="6"/>
        <v>165</v>
      </c>
      <c r="I43" s="63">
        <f>Table2[[#This Row],[Total]]/Table2[[#This Row],[Total]]</f>
        <v>1</v>
      </c>
    </row>
    <row r="44" spans="1:9" x14ac:dyDescent="0.25">
      <c r="C44" s="80"/>
      <c r="D44" s="80"/>
      <c r="E44" s="80"/>
      <c r="F44" s="80"/>
      <c r="G44" s="80"/>
      <c r="H44" s="80"/>
      <c r="I44" s="80"/>
    </row>
    <row r="45" spans="1:9" ht="59.25" customHeight="1" x14ac:dyDescent="0.25">
      <c r="C45" s="95" t="s">
        <v>54</v>
      </c>
      <c r="D45" s="96"/>
      <c r="E45" s="96"/>
      <c r="F45" s="96"/>
      <c r="G45" s="96"/>
      <c r="H45" s="96"/>
      <c r="I45" s="97"/>
    </row>
    <row r="46" spans="1:9" ht="18" customHeight="1" x14ac:dyDescent="0.25">
      <c r="C46" s="98"/>
      <c r="D46" s="98"/>
      <c r="E46" s="98"/>
      <c r="F46" s="98"/>
      <c r="G46" s="98"/>
      <c r="H46" s="98"/>
      <c r="I46" s="98"/>
    </row>
    <row r="47" spans="1:9" x14ac:dyDescent="0.25">
      <c r="C47" s="22" t="s">
        <v>27</v>
      </c>
      <c r="D47" s="23" t="s">
        <v>0</v>
      </c>
      <c r="E47" s="23" t="s">
        <v>1</v>
      </c>
      <c r="F47" s="23" t="s">
        <v>2</v>
      </c>
      <c r="G47" s="23" t="s">
        <v>3</v>
      </c>
      <c r="H47" s="23" t="s">
        <v>4</v>
      </c>
      <c r="I47" s="23" t="s">
        <v>5</v>
      </c>
    </row>
    <row r="48" spans="1:9" x14ac:dyDescent="0.25">
      <c r="C48" s="22" t="s">
        <v>11</v>
      </c>
      <c r="D48" s="23">
        <v>55</v>
      </c>
      <c r="E48" s="23">
        <v>68</v>
      </c>
      <c r="F48" s="23">
        <v>57</v>
      </c>
      <c r="G48" s="23"/>
      <c r="H48" s="23">
        <f>SUM(D48:G48)</f>
        <v>180</v>
      </c>
      <c r="I48" s="1">
        <f>H48/$H$50</f>
        <v>0.88669950738916259</v>
      </c>
    </row>
    <row r="49" spans="1:9" s="38" customFormat="1" x14ac:dyDescent="0.25">
      <c r="A49" s="22"/>
      <c r="B49" s="22"/>
      <c r="C49" s="22" t="s">
        <v>12</v>
      </c>
      <c r="D49" s="23">
        <v>8</v>
      </c>
      <c r="E49" s="23">
        <v>9</v>
      </c>
      <c r="F49" s="23">
        <v>6</v>
      </c>
      <c r="G49" s="23"/>
      <c r="H49" s="23">
        <f t="shared" ref="H49" si="7">SUM(D49:G49)</f>
        <v>23</v>
      </c>
      <c r="I49" s="1">
        <f>H49/$H$50</f>
        <v>0.11330049261083744</v>
      </c>
    </row>
    <row r="50" spans="1:9" x14ac:dyDescent="0.25">
      <c r="C50" s="9" t="s">
        <v>4</v>
      </c>
      <c r="D50" s="10">
        <f>SUM(D48:D49)</f>
        <v>63</v>
      </c>
      <c r="E50" s="10">
        <f>SUM(E48:E49)</f>
        <v>77</v>
      </c>
      <c r="F50" s="10">
        <f>SUM(F48:F49)</f>
        <v>63</v>
      </c>
      <c r="G50" s="10">
        <f>SUM(G48:G49)</f>
        <v>0</v>
      </c>
      <c r="H50" s="10">
        <f>SUM(H48:H49)</f>
        <v>203</v>
      </c>
      <c r="I50" s="11">
        <f>H50/$H$50</f>
        <v>1</v>
      </c>
    </row>
    <row r="51" spans="1:9" x14ac:dyDescent="0.25">
      <c r="C51" s="79"/>
      <c r="D51" s="79"/>
      <c r="E51" s="79"/>
      <c r="F51" s="79"/>
      <c r="G51" s="79"/>
      <c r="H51" s="79"/>
      <c r="I51" s="79"/>
    </row>
    <row r="52" spans="1:9" x14ac:dyDescent="0.25">
      <c r="C52" s="99" t="s">
        <v>57</v>
      </c>
      <c r="D52" s="100"/>
      <c r="E52" s="100"/>
      <c r="F52" s="100"/>
      <c r="G52" s="100"/>
      <c r="H52" s="100"/>
      <c r="I52" s="101"/>
    </row>
    <row r="53" spans="1:9" x14ac:dyDescent="0.25">
      <c r="C53" s="102"/>
      <c r="D53" s="103"/>
      <c r="E53" s="103"/>
      <c r="F53" s="103"/>
      <c r="G53" s="103"/>
      <c r="H53" s="103"/>
      <c r="I53" s="104"/>
    </row>
    <row r="54" spans="1:9" ht="12" customHeight="1" x14ac:dyDescent="0.25">
      <c r="C54" s="102"/>
      <c r="D54" s="103"/>
      <c r="E54" s="103"/>
      <c r="F54" s="103"/>
      <c r="G54" s="103"/>
      <c r="H54" s="103"/>
      <c r="I54" s="104"/>
    </row>
    <row r="55" spans="1:9" x14ac:dyDescent="0.25">
      <c r="A55" s="38"/>
      <c r="B55" s="38"/>
      <c r="C55" s="105"/>
      <c r="D55" s="106"/>
      <c r="E55" s="106"/>
      <c r="F55" s="106"/>
      <c r="G55" s="106"/>
      <c r="H55" s="106"/>
      <c r="I55" s="107"/>
    </row>
    <row r="56" spans="1:9" x14ac:dyDescent="0.25">
      <c r="C56" s="109"/>
      <c r="D56" s="109"/>
      <c r="E56" s="109"/>
      <c r="F56" s="109"/>
      <c r="G56" s="109"/>
      <c r="H56" s="109"/>
      <c r="I56" s="109"/>
    </row>
    <row r="57" spans="1:9" x14ac:dyDescent="0.25">
      <c r="C57" s="22" t="s">
        <v>28</v>
      </c>
      <c r="D57" s="23" t="s">
        <v>0</v>
      </c>
      <c r="E57" s="23" t="s">
        <v>1</v>
      </c>
      <c r="F57" s="23" t="s">
        <v>2</v>
      </c>
      <c r="G57" s="23" t="s">
        <v>3</v>
      </c>
      <c r="H57" s="23" t="s">
        <v>4</v>
      </c>
      <c r="I57" s="23" t="s">
        <v>5</v>
      </c>
    </row>
    <row r="58" spans="1:9" x14ac:dyDescent="0.25">
      <c r="C58" s="22" t="s">
        <v>14</v>
      </c>
      <c r="D58" s="23">
        <v>1</v>
      </c>
      <c r="E58" s="23">
        <v>2</v>
      </c>
      <c r="F58" s="23">
        <v>1</v>
      </c>
      <c r="G58" s="23"/>
      <c r="H58" s="23">
        <f>SUM(D58:G58)</f>
        <v>4</v>
      </c>
      <c r="I58" s="1">
        <f>H58/$H$64</f>
        <v>1.9704433497536946E-2</v>
      </c>
    </row>
    <row r="59" spans="1:9" x14ac:dyDescent="0.25">
      <c r="C59" s="22" t="s">
        <v>15</v>
      </c>
      <c r="D59" s="23">
        <v>6</v>
      </c>
      <c r="E59" s="23">
        <v>8</v>
      </c>
      <c r="F59" s="23">
        <v>4</v>
      </c>
      <c r="G59" s="23"/>
      <c r="H59" s="23">
        <f t="shared" ref="H59:H63" si="8">SUM(D59:G59)</f>
        <v>18</v>
      </c>
      <c r="I59" s="1">
        <f t="shared" ref="I59:I63" si="9">H59/$H$64</f>
        <v>8.8669950738916259E-2</v>
      </c>
    </row>
    <row r="60" spans="1:9" x14ac:dyDescent="0.25">
      <c r="C60" s="22" t="s">
        <v>17</v>
      </c>
      <c r="D60" s="23">
        <v>8</v>
      </c>
      <c r="E60" s="23">
        <v>11</v>
      </c>
      <c r="F60" s="23">
        <v>7</v>
      </c>
      <c r="G60" s="23"/>
      <c r="H60" s="23">
        <f t="shared" si="8"/>
        <v>26</v>
      </c>
      <c r="I60" s="1">
        <f t="shared" si="9"/>
        <v>0.12807881773399016</v>
      </c>
    </row>
    <row r="61" spans="1:9" x14ac:dyDescent="0.25">
      <c r="C61" s="22" t="s">
        <v>16</v>
      </c>
      <c r="D61" s="23">
        <v>0</v>
      </c>
      <c r="E61" s="23">
        <v>1</v>
      </c>
      <c r="F61" s="23">
        <v>0</v>
      </c>
      <c r="G61" s="23"/>
      <c r="H61" s="23">
        <f t="shared" si="8"/>
        <v>1</v>
      </c>
      <c r="I61" s="1">
        <f t="shared" si="9"/>
        <v>4.9261083743842365E-3</v>
      </c>
    </row>
    <row r="62" spans="1:9" x14ac:dyDescent="0.25">
      <c r="C62" s="38" t="s">
        <v>32</v>
      </c>
      <c r="D62" s="23">
        <v>0</v>
      </c>
      <c r="E62" s="23">
        <v>0</v>
      </c>
      <c r="F62" s="23">
        <v>0</v>
      </c>
      <c r="G62" s="23"/>
      <c r="H62" s="23">
        <f t="shared" si="8"/>
        <v>0</v>
      </c>
      <c r="I62" s="1">
        <f t="shared" si="9"/>
        <v>0</v>
      </c>
    </row>
    <row r="63" spans="1:9" x14ac:dyDescent="0.25">
      <c r="C63" s="22" t="s">
        <v>42</v>
      </c>
      <c r="D63" s="23">
        <v>48</v>
      </c>
      <c r="E63" s="23">
        <v>55</v>
      </c>
      <c r="F63" s="23">
        <v>51</v>
      </c>
      <c r="G63" s="23"/>
      <c r="H63" s="23">
        <f t="shared" si="8"/>
        <v>154</v>
      </c>
      <c r="I63" s="1">
        <f t="shared" si="9"/>
        <v>0.75862068965517238</v>
      </c>
    </row>
    <row r="64" spans="1:9" x14ac:dyDescent="0.25">
      <c r="C64" s="9" t="s">
        <v>4</v>
      </c>
      <c r="D64" s="10">
        <f>SUBTOTAL(109,D58:D63)</f>
        <v>63</v>
      </c>
      <c r="E64" s="10">
        <f t="shared" ref="E64:G64" si="10">SUBTOTAL(109,E58:E63)</f>
        <v>77</v>
      </c>
      <c r="F64" s="10">
        <f t="shared" si="10"/>
        <v>63</v>
      </c>
      <c r="G64" s="10">
        <f t="shared" si="10"/>
        <v>0</v>
      </c>
      <c r="H64" s="10">
        <f>SUBTOTAL(109,H58:H63)</f>
        <v>203</v>
      </c>
      <c r="I64" s="11">
        <f>H64/$H$64</f>
        <v>1</v>
      </c>
    </row>
    <row r="65" spans="1:10" x14ac:dyDescent="0.25">
      <c r="C65" s="108"/>
      <c r="D65" s="108"/>
      <c r="E65" s="108"/>
      <c r="F65" s="108"/>
      <c r="G65" s="108"/>
      <c r="H65" s="108"/>
      <c r="I65" s="108"/>
    </row>
    <row r="66" spans="1:10" x14ac:dyDescent="0.25">
      <c r="C66" s="22" t="s">
        <v>23</v>
      </c>
      <c r="D66" s="23" t="s">
        <v>0</v>
      </c>
      <c r="E66" s="23" t="s">
        <v>1</v>
      </c>
      <c r="F66" s="23" t="s">
        <v>2</v>
      </c>
      <c r="G66" s="23" t="s">
        <v>3</v>
      </c>
      <c r="H66" s="23" t="s">
        <v>4</v>
      </c>
      <c r="I66" s="23" t="s">
        <v>5</v>
      </c>
    </row>
    <row r="67" spans="1:10" x14ac:dyDescent="0.25">
      <c r="C67" s="22" t="s">
        <v>11</v>
      </c>
      <c r="D67" s="23">
        <v>43</v>
      </c>
      <c r="E67" s="23">
        <v>40</v>
      </c>
      <c r="F67" s="23">
        <v>36</v>
      </c>
      <c r="G67" s="23"/>
      <c r="H67" s="23">
        <f>SUM(D67:G67)</f>
        <v>119</v>
      </c>
      <c r="I67" s="1">
        <f t="shared" ref="I67:I70" si="11">H67/$H$70</f>
        <v>0.72121212121212119</v>
      </c>
    </row>
    <row r="68" spans="1:10" x14ac:dyDescent="0.25">
      <c r="C68" s="22" t="s">
        <v>12</v>
      </c>
      <c r="D68" s="23">
        <v>11</v>
      </c>
      <c r="E68" s="23">
        <v>20</v>
      </c>
      <c r="F68" s="23">
        <v>15</v>
      </c>
      <c r="G68" s="23"/>
      <c r="H68" s="23">
        <f t="shared" ref="H68:H69" si="12">SUM(D68:G68)</f>
        <v>46</v>
      </c>
      <c r="I68" s="1">
        <f t="shared" si="11"/>
        <v>0.27878787878787881</v>
      </c>
    </row>
    <row r="69" spans="1:10" x14ac:dyDescent="0.25">
      <c r="C69" s="22" t="s">
        <v>13</v>
      </c>
      <c r="D69" s="23">
        <v>0</v>
      </c>
      <c r="E69" s="23">
        <v>0</v>
      </c>
      <c r="F69" s="23">
        <v>0</v>
      </c>
      <c r="G69" s="23"/>
      <c r="H69" s="23">
        <f t="shared" si="12"/>
        <v>0</v>
      </c>
      <c r="I69" s="1">
        <f t="shared" si="11"/>
        <v>0</v>
      </c>
    </row>
    <row r="70" spans="1:10" x14ac:dyDescent="0.25">
      <c r="C70" s="9" t="s">
        <v>4</v>
      </c>
      <c r="D70" s="10">
        <f>SUM(D67:D69)</f>
        <v>54</v>
      </c>
      <c r="E70" s="10">
        <f t="shared" ref="E70:H70" si="13">SUM(E67:E69)</f>
        <v>60</v>
      </c>
      <c r="F70" s="10">
        <f t="shared" si="13"/>
        <v>51</v>
      </c>
      <c r="G70" s="10">
        <f t="shared" si="13"/>
        <v>0</v>
      </c>
      <c r="H70" s="10">
        <f t="shared" si="13"/>
        <v>165</v>
      </c>
      <c r="I70" s="11">
        <f t="shared" si="11"/>
        <v>1</v>
      </c>
    </row>
    <row r="71" spans="1:10" x14ac:dyDescent="0.25">
      <c r="C71" s="79"/>
      <c r="D71" s="79"/>
      <c r="E71" s="79"/>
      <c r="F71" s="79"/>
      <c r="G71" s="79"/>
      <c r="H71" s="79"/>
      <c r="I71" s="79"/>
    </row>
    <row r="72" spans="1:10" s="38" customFormat="1" x14ac:dyDescent="0.25">
      <c r="A72" s="22"/>
      <c r="B72" s="22"/>
      <c r="C72" s="22" t="s">
        <v>24</v>
      </c>
      <c r="D72" s="23" t="s">
        <v>0</v>
      </c>
      <c r="E72" s="23" t="s">
        <v>1</v>
      </c>
      <c r="F72" s="23" t="s">
        <v>2</v>
      </c>
      <c r="G72" s="23" t="s">
        <v>3</v>
      </c>
      <c r="H72" s="23" t="s">
        <v>4</v>
      </c>
      <c r="I72" s="23" t="s">
        <v>5</v>
      </c>
    </row>
    <row r="73" spans="1:10" x14ac:dyDescent="0.25">
      <c r="C73" s="22" t="s">
        <v>14</v>
      </c>
      <c r="D73" s="23">
        <v>0</v>
      </c>
      <c r="E73" s="23">
        <v>0</v>
      </c>
      <c r="F73" s="23">
        <v>0</v>
      </c>
      <c r="G73" s="51"/>
      <c r="H73" s="23">
        <f>SUM(Table1420243035[[#This Row],[Q1]:[Q4]])</f>
        <v>0</v>
      </c>
      <c r="I73" s="1">
        <f t="shared" ref="I73:I80" si="14">H73/$H$80</f>
        <v>0</v>
      </c>
    </row>
    <row r="74" spans="1:10" x14ac:dyDescent="0.25">
      <c r="C74" s="22" t="s">
        <v>15</v>
      </c>
      <c r="D74" s="23">
        <v>26</v>
      </c>
      <c r="E74" s="23">
        <v>23</v>
      </c>
      <c r="F74" s="23">
        <v>29</v>
      </c>
      <c r="G74" s="51"/>
      <c r="H74" s="53">
        <f>SUM(Table1420243035[[#This Row],[Q1]:[Q4]])</f>
        <v>78</v>
      </c>
      <c r="I74" s="1">
        <f t="shared" si="14"/>
        <v>0.47272727272727272</v>
      </c>
    </row>
    <row r="75" spans="1:10" x14ac:dyDescent="0.25">
      <c r="C75" s="22" t="s">
        <v>17</v>
      </c>
      <c r="D75" s="23">
        <v>4</v>
      </c>
      <c r="E75" s="23">
        <v>1</v>
      </c>
      <c r="F75" s="23">
        <v>2</v>
      </c>
      <c r="G75" s="51"/>
      <c r="H75" s="53">
        <f>SUM(Table1420243035[[#This Row],[Q1]:[Q4]])</f>
        <v>7</v>
      </c>
      <c r="I75" s="1">
        <f t="shared" si="14"/>
        <v>4.2424242424242427E-2</v>
      </c>
    </row>
    <row r="76" spans="1:10" x14ac:dyDescent="0.25">
      <c r="C76" s="22" t="s">
        <v>16</v>
      </c>
      <c r="D76" s="23">
        <v>1</v>
      </c>
      <c r="E76" s="23">
        <v>1</v>
      </c>
      <c r="F76" s="23">
        <v>0</v>
      </c>
      <c r="G76" s="51"/>
      <c r="H76" s="53">
        <f>SUM(Table1420243035[[#This Row],[Q1]:[Q4]])</f>
        <v>2</v>
      </c>
      <c r="I76" s="1">
        <f t="shared" si="14"/>
        <v>1.2121212121212121E-2</v>
      </c>
    </row>
    <row r="77" spans="1:10" x14ac:dyDescent="0.25">
      <c r="C77" s="38" t="s">
        <v>32</v>
      </c>
      <c r="D77" s="23">
        <v>2</v>
      </c>
      <c r="E77" s="23">
        <v>1</v>
      </c>
      <c r="F77" s="23">
        <v>0</v>
      </c>
      <c r="G77" s="51"/>
      <c r="H77" s="53">
        <f>SUM(Table1420243035[[#This Row],[Q1]:[Q4]])</f>
        <v>3</v>
      </c>
      <c r="I77" s="1">
        <f t="shared" si="14"/>
        <v>1.8181818181818181E-2</v>
      </c>
    </row>
    <row r="78" spans="1:10" x14ac:dyDescent="0.25">
      <c r="A78" s="38"/>
      <c r="B78" s="38"/>
      <c r="C78" s="22" t="s">
        <v>42</v>
      </c>
      <c r="D78" s="23">
        <v>21</v>
      </c>
      <c r="E78" s="23">
        <v>34</v>
      </c>
      <c r="F78" s="23">
        <v>20</v>
      </c>
      <c r="G78" s="51"/>
      <c r="H78" s="53">
        <f>SUM(Table1420243035[[#This Row],[Q1]:[Q4]])</f>
        <v>75</v>
      </c>
      <c r="I78" s="26">
        <f t="shared" si="14"/>
        <v>0.45454545454545453</v>
      </c>
    </row>
    <row r="79" spans="1:10" x14ac:dyDescent="0.25">
      <c r="C79" s="38" t="s">
        <v>13</v>
      </c>
      <c r="D79" s="49">
        <v>0</v>
      </c>
      <c r="E79" s="49">
        <v>0</v>
      </c>
      <c r="F79" s="49">
        <v>0</v>
      </c>
      <c r="G79" s="51"/>
      <c r="H79" s="53">
        <f>SUM(Table1420243035[[#This Row],[Q1]:[Q4]])</f>
        <v>0</v>
      </c>
      <c r="I79" s="1">
        <f>H79/$H$80</f>
        <v>0</v>
      </c>
    </row>
    <row r="80" spans="1:10" ht="15" customHeight="1" x14ac:dyDescent="0.25">
      <c r="C80" s="9" t="s">
        <v>4</v>
      </c>
      <c r="D80" s="10">
        <f>SUM(D73:D79)</f>
        <v>54</v>
      </c>
      <c r="E80" s="10">
        <f>SUM(E73:E79)</f>
        <v>60</v>
      </c>
      <c r="F80" s="10">
        <f>SUM(F73:F79)</f>
        <v>51</v>
      </c>
      <c r="G80" s="52">
        <f t="shared" ref="G80" si="15">SUM(G73:G79)</f>
        <v>0</v>
      </c>
      <c r="H80" s="10">
        <f>SUM(H73:H79)</f>
        <v>165</v>
      </c>
      <c r="I80" s="11">
        <f t="shared" si="14"/>
        <v>1</v>
      </c>
      <c r="J80" s="21"/>
    </row>
    <row r="81" spans="1:10" ht="15" customHeight="1" x14ac:dyDescent="0.25">
      <c r="C81" s="79"/>
      <c r="D81" s="79"/>
      <c r="E81" s="79"/>
      <c r="F81" s="79"/>
      <c r="G81" s="79"/>
      <c r="H81" s="79"/>
      <c r="I81" s="79"/>
      <c r="J81" s="21"/>
    </row>
    <row r="82" spans="1:10" x14ac:dyDescent="0.25">
      <c r="C82" s="18" t="s">
        <v>31</v>
      </c>
      <c r="D82" s="12" t="s">
        <v>0</v>
      </c>
      <c r="E82" s="12" t="s">
        <v>1</v>
      </c>
      <c r="F82" s="12" t="s">
        <v>2</v>
      </c>
      <c r="G82" s="12" t="s">
        <v>3</v>
      </c>
      <c r="H82" s="12" t="s">
        <v>4</v>
      </c>
      <c r="I82" s="12" t="s">
        <v>5</v>
      </c>
      <c r="J82" s="21"/>
    </row>
    <row r="83" spans="1:10" x14ac:dyDescent="0.25">
      <c r="C83" s="27" t="s">
        <v>35</v>
      </c>
      <c r="D83" s="28">
        <v>17</v>
      </c>
      <c r="E83" s="28">
        <v>15</v>
      </c>
      <c r="F83" s="28">
        <v>9</v>
      </c>
      <c r="G83" s="28"/>
      <c r="H83" s="28">
        <f>SUM(D83:G83)</f>
        <v>41</v>
      </c>
      <c r="I83" s="29">
        <f>H83/$H$87</f>
        <v>0.31060606060606061</v>
      </c>
      <c r="J83" s="20"/>
    </row>
    <row r="84" spans="1:10" ht="15" customHeight="1" x14ac:dyDescent="0.25">
      <c r="C84" s="30" t="s">
        <v>36</v>
      </c>
      <c r="D84" s="31">
        <v>7</v>
      </c>
      <c r="E84" s="31">
        <v>6</v>
      </c>
      <c r="F84" s="31">
        <v>8</v>
      </c>
      <c r="G84" s="31"/>
      <c r="H84" s="31">
        <f t="shared" ref="H84:H87" si="16">SUM(D84:G84)</f>
        <v>21</v>
      </c>
      <c r="I84" s="32">
        <f>H84/$H$87</f>
        <v>0.15909090909090909</v>
      </c>
    </row>
    <row r="85" spans="1:10" x14ac:dyDescent="0.25">
      <c r="C85" s="27" t="s">
        <v>37</v>
      </c>
      <c r="D85" s="28">
        <v>8</v>
      </c>
      <c r="E85" s="28">
        <v>7</v>
      </c>
      <c r="F85" s="28">
        <v>9</v>
      </c>
      <c r="G85" s="28"/>
      <c r="H85" s="28">
        <f t="shared" si="16"/>
        <v>24</v>
      </c>
      <c r="I85" s="29">
        <f>H85/$H$87</f>
        <v>0.18181818181818182</v>
      </c>
    </row>
    <row r="86" spans="1:10" x14ac:dyDescent="0.25">
      <c r="C86" s="33" t="s">
        <v>32</v>
      </c>
      <c r="D86" s="31">
        <v>14</v>
      </c>
      <c r="E86" s="31">
        <v>18</v>
      </c>
      <c r="F86" s="31">
        <v>14</v>
      </c>
      <c r="G86" s="31"/>
      <c r="H86" s="31">
        <f t="shared" si="16"/>
        <v>46</v>
      </c>
      <c r="I86" s="32">
        <f>H86/$H$87</f>
        <v>0.34848484848484851</v>
      </c>
    </row>
    <row r="87" spans="1:10" x14ac:dyDescent="0.25">
      <c r="C87" s="34" t="s">
        <v>4</v>
      </c>
      <c r="D87" s="35">
        <f>SUM(D83:D86)</f>
        <v>46</v>
      </c>
      <c r="E87" s="35">
        <f>SUM(E83:E86)</f>
        <v>46</v>
      </c>
      <c r="F87" s="35">
        <f t="shared" ref="F87:G87" si="17">SUM(F83:F86)</f>
        <v>40</v>
      </c>
      <c r="G87" s="35">
        <f t="shared" si="17"/>
        <v>0</v>
      </c>
      <c r="H87" s="35">
        <f t="shared" si="16"/>
        <v>132</v>
      </c>
      <c r="I87" s="36">
        <f>H87/$H$87</f>
        <v>1</v>
      </c>
    </row>
    <row r="88" spans="1:10" x14ac:dyDescent="0.25">
      <c r="A88" s="24"/>
      <c r="B88" s="37"/>
      <c r="C88" s="94"/>
      <c r="D88" s="94"/>
      <c r="E88" s="94"/>
      <c r="F88" s="94"/>
      <c r="G88" s="94"/>
      <c r="H88" s="94"/>
      <c r="I88" s="94"/>
    </row>
    <row r="89" spans="1:10" ht="51.75" customHeight="1" x14ac:dyDescent="0.25">
      <c r="A89" s="24"/>
      <c r="B89" s="37"/>
      <c r="C89" s="95" t="s">
        <v>52</v>
      </c>
      <c r="D89" s="96"/>
      <c r="E89" s="96"/>
      <c r="F89" s="96"/>
      <c r="G89" s="96"/>
      <c r="H89" s="96"/>
      <c r="I89" s="97"/>
    </row>
    <row r="90" spans="1:10" x14ac:dyDescent="0.25">
      <c r="A90" s="73"/>
      <c r="B90" s="73"/>
      <c r="C90" s="72"/>
      <c r="D90" s="72"/>
      <c r="E90" s="72"/>
      <c r="F90" s="72"/>
      <c r="G90" s="72"/>
      <c r="H90" s="72"/>
      <c r="I90" s="72"/>
    </row>
    <row r="91" spans="1:10" x14ac:dyDescent="0.25">
      <c r="A91" s="71" t="s">
        <v>30</v>
      </c>
      <c r="B91" s="71"/>
      <c r="C91" s="71"/>
      <c r="D91" s="71"/>
      <c r="E91" s="71"/>
      <c r="F91" s="71"/>
      <c r="G91" s="71"/>
      <c r="H91" s="71"/>
      <c r="I91" s="71"/>
    </row>
    <row r="92" spans="1:10" s="38" customFormat="1" x14ac:dyDescent="0.25">
      <c r="A92" s="110" t="s">
        <v>33</v>
      </c>
      <c r="B92" s="113" t="s">
        <v>42</v>
      </c>
      <c r="C92" s="14" t="s">
        <v>34</v>
      </c>
      <c r="D92" s="13" t="s">
        <v>0</v>
      </c>
      <c r="E92" s="13" t="s">
        <v>1</v>
      </c>
      <c r="F92" s="13" t="s">
        <v>2</v>
      </c>
      <c r="G92" s="13" t="s">
        <v>3</v>
      </c>
      <c r="H92" s="13" t="s">
        <v>4</v>
      </c>
      <c r="I92" s="13" t="s">
        <v>5</v>
      </c>
    </row>
    <row r="93" spans="1:10" x14ac:dyDescent="0.25">
      <c r="A93" s="111"/>
      <c r="B93" s="114"/>
      <c r="C93" s="22" t="s">
        <v>14</v>
      </c>
      <c r="D93" s="55">
        <v>0</v>
      </c>
      <c r="E93" s="69">
        <v>0</v>
      </c>
      <c r="F93" s="70">
        <v>0</v>
      </c>
      <c r="G93" s="23"/>
      <c r="H93" s="23">
        <f>SUM(D93:G93)</f>
        <v>0</v>
      </c>
      <c r="I93" s="1">
        <f t="shared" ref="I93:I100" si="18">H93/$H$100</f>
        <v>0</v>
      </c>
    </row>
    <row r="94" spans="1:10" x14ac:dyDescent="0.25">
      <c r="A94" s="111"/>
      <c r="B94" s="114"/>
      <c r="C94" s="22" t="s">
        <v>15</v>
      </c>
      <c r="D94" s="55">
        <v>23</v>
      </c>
      <c r="E94" s="69">
        <v>19</v>
      </c>
      <c r="F94" s="70">
        <v>28</v>
      </c>
      <c r="G94" s="23"/>
      <c r="H94" s="23">
        <f t="shared" ref="H94:H139" si="19">SUM(D94:G94)</f>
        <v>70</v>
      </c>
      <c r="I94" s="1">
        <f t="shared" si="18"/>
        <v>0.45454545454545453</v>
      </c>
    </row>
    <row r="95" spans="1:10" x14ac:dyDescent="0.25">
      <c r="A95" s="111"/>
      <c r="B95" s="114"/>
      <c r="C95" s="22" t="s">
        <v>17</v>
      </c>
      <c r="D95" s="55">
        <v>4</v>
      </c>
      <c r="E95" s="69">
        <v>0</v>
      </c>
      <c r="F95" s="70">
        <v>3</v>
      </c>
      <c r="G95" s="23"/>
      <c r="H95" s="23">
        <f t="shared" si="19"/>
        <v>7</v>
      </c>
      <c r="I95" s="1">
        <f t="shared" si="18"/>
        <v>4.5454545454545456E-2</v>
      </c>
    </row>
    <row r="96" spans="1:10" x14ac:dyDescent="0.25">
      <c r="A96" s="111"/>
      <c r="B96" s="114"/>
      <c r="C96" s="22" t="s">
        <v>16</v>
      </c>
      <c r="D96" s="55">
        <v>1</v>
      </c>
      <c r="E96" s="69">
        <v>0</v>
      </c>
      <c r="F96" s="70">
        <v>0</v>
      </c>
      <c r="G96" s="23"/>
      <c r="H96" s="23">
        <f t="shared" si="19"/>
        <v>1</v>
      </c>
      <c r="I96" s="1">
        <f t="shared" si="18"/>
        <v>6.4935064935064939E-3</v>
      </c>
    </row>
    <row r="97" spans="1:9" x14ac:dyDescent="0.25">
      <c r="A97" s="111"/>
      <c r="B97" s="114"/>
      <c r="C97" s="38" t="s">
        <v>32</v>
      </c>
      <c r="D97" s="55">
        <v>2</v>
      </c>
      <c r="E97" s="69">
        <v>1</v>
      </c>
      <c r="F97" s="70">
        <v>0</v>
      </c>
      <c r="G97" s="23"/>
      <c r="H97" s="23">
        <f t="shared" si="19"/>
        <v>3</v>
      </c>
      <c r="I97" s="1">
        <f t="shared" si="18"/>
        <v>1.948051948051948E-2</v>
      </c>
    </row>
    <row r="98" spans="1:9" x14ac:dyDescent="0.25">
      <c r="A98" s="111"/>
      <c r="B98" s="114"/>
      <c r="C98" s="22" t="s">
        <v>42</v>
      </c>
      <c r="D98" s="55">
        <v>18</v>
      </c>
      <c r="E98" s="69">
        <v>35</v>
      </c>
      <c r="F98" s="70">
        <v>20</v>
      </c>
      <c r="G98" s="23"/>
      <c r="H98" s="23">
        <f t="shared" si="19"/>
        <v>73</v>
      </c>
      <c r="I98" s="1">
        <f t="shared" si="18"/>
        <v>0.47402597402597402</v>
      </c>
    </row>
    <row r="99" spans="1:9" x14ac:dyDescent="0.25">
      <c r="A99" s="111"/>
      <c r="B99" s="114"/>
      <c r="C99" s="38" t="s">
        <v>13</v>
      </c>
      <c r="D99" s="55">
        <v>0</v>
      </c>
      <c r="E99" s="69">
        <v>0</v>
      </c>
      <c r="F99" s="70">
        <v>0</v>
      </c>
      <c r="G99" s="49"/>
      <c r="H99" s="53">
        <f t="shared" si="19"/>
        <v>0</v>
      </c>
      <c r="I99" s="1">
        <f>H99/$H$100</f>
        <v>0</v>
      </c>
    </row>
    <row r="100" spans="1:9" s="38" customFormat="1" x14ac:dyDescent="0.25">
      <c r="A100" s="111"/>
      <c r="B100" s="115"/>
      <c r="C100" s="15" t="s">
        <v>4</v>
      </c>
      <c r="D100" s="10">
        <f>SUBTOTAL(109,D93:D99)</f>
        <v>48</v>
      </c>
      <c r="E100" s="10">
        <f>SUBTOTAL(109,E93:E99)</f>
        <v>55</v>
      </c>
      <c r="F100" s="10">
        <f>SUBTOTAL(109,F93:F99)</f>
        <v>51</v>
      </c>
      <c r="G100" s="10">
        <f>SUM(G93:G99)</f>
        <v>0</v>
      </c>
      <c r="H100" s="10">
        <f t="shared" si="19"/>
        <v>154</v>
      </c>
      <c r="I100" s="11">
        <f t="shared" si="18"/>
        <v>1</v>
      </c>
    </row>
    <row r="101" spans="1:9" x14ac:dyDescent="0.25">
      <c r="A101" s="111"/>
      <c r="B101" s="116" t="s">
        <v>17</v>
      </c>
      <c r="C101" s="22" t="s">
        <v>14</v>
      </c>
      <c r="D101" s="55">
        <v>0</v>
      </c>
      <c r="E101" s="69">
        <v>0</v>
      </c>
      <c r="F101" s="70">
        <v>0</v>
      </c>
      <c r="G101" s="23"/>
      <c r="H101" s="23">
        <f t="shared" si="19"/>
        <v>0</v>
      </c>
      <c r="I101" s="1">
        <f t="shared" ref="I101:I108" si="20">H101/$H$108</f>
        <v>0</v>
      </c>
    </row>
    <row r="102" spans="1:9" x14ac:dyDescent="0.25">
      <c r="A102" s="111"/>
      <c r="B102" s="117"/>
      <c r="C102" s="22" t="s">
        <v>15</v>
      </c>
      <c r="D102" s="55">
        <v>3</v>
      </c>
      <c r="E102" s="69">
        <v>3</v>
      </c>
      <c r="F102" s="70">
        <v>4</v>
      </c>
      <c r="G102" s="23"/>
      <c r="H102" s="23">
        <f t="shared" si="19"/>
        <v>10</v>
      </c>
      <c r="I102" s="1">
        <f t="shared" si="20"/>
        <v>0.38461538461538464</v>
      </c>
    </row>
    <row r="103" spans="1:9" x14ac:dyDescent="0.25">
      <c r="A103" s="111"/>
      <c r="B103" s="117"/>
      <c r="C103" s="22" t="s">
        <v>17</v>
      </c>
      <c r="D103" s="55">
        <v>0</v>
      </c>
      <c r="E103" s="69">
        <v>1</v>
      </c>
      <c r="F103" s="70">
        <v>1</v>
      </c>
      <c r="G103" s="23"/>
      <c r="H103" s="23">
        <f t="shared" si="19"/>
        <v>2</v>
      </c>
      <c r="I103" s="1">
        <f t="shared" si="20"/>
        <v>7.6923076923076927E-2</v>
      </c>
    </row>
    <row r="104" spans="1:9" x14ac:dyDescent="0.25">
      <c r="A104" s="111"/>
      <c r="B104" s="117"/>
      <c r="C104" s="22" t="s">
        <v>16</v>
      </c>
      <c r="D104" s="55">
        <v>0</v>
      </c>
      <c r="E104" s="69">
        <v>0</v>
      </c>
      <c r="F104" s="70">
        <v>0</v>
      </c>
      <c r="G104" s="23"/>
      <c r="H104" s="23">
        <f t="shared" si="19"/>
        <v>0</v>
      </c>
      <c r="I104" s="1">
        <f t="shared" si="20"/>
        <v>0</v>
      </c>
    </row>
    <row r="105" spans="1:9" x14ac:dyDescent="0.25">
      <c r="A105" s="111"/>
      <c r="B105" s="117"/>
      <c r="C105" s="38" t="s">
        <v>32</v>
      </c>
      <c r="D105" s="55">
        <v>0</v>
      </c>
      <c r="E105" s="69">
        <v>0</v>
      </c>
      <c r="F105" s="70">
        <v>0</v>
      </c>
      <c r="G105" s="23"/>
      <c r="H105" s="23">
        <f t="shared" si="19"/>
        <v>0</v>
      </c>
      <c r="I105" s="1">
        <f t="shared" si="20"/>
        <v>0</v>
      </c>
    </row>
    <row r="106" spans="1:9" x14ac:dyDescent="0.25">
      <c r="A106" s="111"/>
      <c r="B106" s="117"/>
      <c r="C106" s="22" t="s">
        <v>42</v>
      </c>
      <c r="D106" s="55">
        <v>5</v>
      </c>
      <c r="E106" s="69">
        <v>7</v>
      </c>
      <c r="F106" s="70">
        <v>2</v>
      </c>
      <c r="G106" s="53"/>
      <c r="H106" s="23">
        <f t="shared" si="19"/>
        <v>14</v>
      </c>
      <c r="I106" s="1">
        <f t="shared" si="20"/>
        <v>0.53846153846153844</v>
      </c>
    </row>
    <row r="107" spans="1:9" x14ac:dyDescent="0.25">
      <c r="A107" s="111"/>
      <c r="B107" s="117"/>
      <c r="C107" s="38" t="s">
        <v>13</v>
      </c>
      <c r="D107" s="55">
        <v>0</v>
      </c>
      <c r="E107" s="69">
        <v>0</v>
      </c>
      <c r="F107" s="70">
        <v>0</v>
      </c>
      <c r="G107" s="53"/>
      <c r="H107" s="49">
        <f t="shared" si="19"/>
        <v>0</v>
      </c>
      <c r="I107" s="1">
        <f>H107/$H$108</f>
        <v>0</v>
      </c>
    </row>
    <row r="108" spans="1:9" s="38" customFormat="1" x14ac:dyDescent="0.25">
      <c r="A108" s="111"/>
      <c r="B108" s="118"/>
      <c r="C108" s="15" t="s">
        <v>4</v>
      </c>
      <c r="D108" s="10">
        <f>SUBTOTAL(109,D101:D107)</f>
        <v>8</v>
      </c>
      <c r="E108" s="10">
        <f>SUBTOTAL(109,E101:E107)</f>
        <v>11</v>
      </c>
      <c r="F108" s="10">
        <f>SUBTOTAL(109,F101:F107)</f>
        <v>7</v>
      </c>
      <c r="G108" s="10">
        <f t="shared" ref="G108:H108" si="21">SUBTOTAL(109,G101:G107)</f>
        <v>0</v>
      </c>
      <c r="H108" s="10">
        <f t="shared" si="21"/>
        <v>26</v>
      </c>
      <c r="I108" s="11">
        <f t="shared" si="20"/>
        <v>1</v>
      </c>
    </row>
    <row r="109" spans="1:9" x14ac:dyDescent="0.25">
      <c r="A109" s="111"/>
      <c r="B109" s="116" t="s">
        <v>15</v>
      </c>
      <c r="C109" s="22" t="s">
        <v>14</v>
      </c>
      <c r="D109" s="55">
        <v>0</v>
      </c>
      <c r="E109" s="69">
        <v>0</v>
      </c>
      <c r="F109" s="23">
        <v>0</v>
      </c>
      <c r="G109" s="23"/>
      <c r="H109" s="23">
        <f t="shared" si="19"/>
        <v>0</v>
      </c>
      <c r="I109" s="1">
        <f t="shared" ref="I109:I116" si="22">H109/$H$116</f>
        <v>0</v>
      </c>
    </row>
    <row r="110" spans="1:9" x14ac:dyDescent="0.25">
      <c r="A110" s="111"/>
      <c r="B110" s="117"/>
      <c r="C110" s="22" t="s">
        <v>15</v>
      </c>
      <c r="D110" s="55">
        <v>5</v>
      </c>
      <c r="E110" s="69">
        <v>5</v>
      </c>
      <c r="F110" s="23">
        <v>2</v>
      </c>
      <c r="G110" s="23"/>
      <c r="H110" s="23">
        <f t="shared" si="19"/>
        <v>12</v>
      </c>
      <c r="I110" s="1">
        <f t="shared" si="22"/>
        <v>0.66666666666666663</v>
      </c>
    </row>
    <row r="111" spans="1:9" x14ac:dyDescent="0.25">
      <c r="A111" s="111"/>
      <c r="B111" s="117"/>
      <c r="C111" s="22" t="s">
        <v>17</v>
      </c>
      <c r="D111" s="55">
        <v>0</v>
      </c>
      <c r="E111" s="69">
        <v>0</v>
      </c>
      <c r="F111" s="23">
        <v>0</v>
      </c>
      <c r="G111" s="23"/>
      <c r="H111" s="23">
        <f t="shared" si="19"/>
        <v>0</v>
      </c>
      <c r="I111" s="1">
        <f t="shared" si="22"/>
        <v>0</v>
      </c>
    </row>
    <row r="112" spans="1:9" x14ac:dyDescent="0.25">
      <c r="A112" s="111"/>
      <c r="B112" s="117"/>
      <c r="C112" s="22" t="s">
        <v>16</v>
      </c>
      <c r="D112" s="55">
        <v>0</v>
      </c>
      <c r="E112" s="69">
        <v>1</v>
      </c>
      <c r="F112" s="23">
        <v>0</v>
      </c>
      <c r="G112" s="23"/>
      <c r="H112" s="23">
        <f t="shared" si="19"/>
        <v>1</v>
      </c>
      <c r="I112" s="1">
        <f t="shared" si="22"/>
        <v>5.5555555555555552E-2</v>
      </c>
    </row>
    <row r="113" spans="1:9" x14ac:dyDescent="0.25">
      <c r="A113" s="111"/>
      <c r="B113" s="117"/>
      <c r="C113" s="38" t="s">
        <v>32</v>
      </c>
      <c r="D113" s="55">
        <v>0</v>
      </c>
      <c r="E113" s="69">
        <v>0</v>
      </c>
      <c r="F113" s="23">
        <v>0</v>
      </c>
      <c r="G113" s="23"/>
      <c r="H113" s="23">
        <f t="shared" si="19"/>
        <v>0</v>
      </c>
      <c r="I113" s="1">
        <f t="shared" si="22"/>
        <v>0</v>
      </c>
    </row>
    <row r="114" spans="1:9" x14ac:dyDescent="0.25">
      <c r="A114" s="111"/>
      <c r="B114" s="117"/>
      <c r="C114" s="22" t="s">
        <v>42</v>
      </c>
      <c r="D114" s="55">
        <v>1</v>
      </c>
      <c r="E114" s="69">
        <v>2</v>
      </c>
      <c r="F114" s="23">
        <v>2</v>
      </c>
      <c r="G114" s="23"/>
      <c r="H114" s="23">
        <f t="shared" si="19"/>
        <v>5</v>
      </c>
      <c r="I114" s="1">
        <f t="shared" si="22"/>
        <v>0.27777777777777779</v>
      </c>
    </row>
    <row r="115" spans="1:9" x14ac:dyDescent="0.25">
      <c r="A115" s="111"/>
      <c r="B115" s="117"/>
      <c r="C115" s="38" t="s">
        <v>13</v>
      </c>
      <c r="D115" s="55">
        <v>0</v>
      </c>
      <c r="E115" s="69">
        <v>0</v>
      </c>
      <c r="F115" s="49">
        <v>0</v>
      </c>
      <c r="G115" s="49"/>
      <c r="H115" s="49">
        <f t="shared" si="19"/>
        <v>0</v>
      </c>
      <c r="I115" s="1">
        <f>H115/$H$116</f>
        <v>0</v>
      </c>
    </row>
    <row r="116" spans="1:9" s="38" customFormat="1" x14ac:dyDescent="0.25">
      <c r="A116" s="111"/>
      <c r="B116" s="118"/>
      <c r="C116" s="15" t="s">
        <v>4</v>
      </c>
      <c r="D116" s="10">
        <f>SUM(D109:D115)</f>
        <v>6</v>
      </c>
      <c r="E116" s="10">
        <f>SUM(E109:E115)</f>
        <v>8</v>
      </c>
      <c r="F116" s="10">
        <f>SUM(F109:F115)</f>
        <v>4</v>
      </c>
      <c r="G116" s="10">
        <f t="shared" ref="G116:H116" si="23">SUM(G109:G115)</f>
        <v>0</v>
      </c>
      <c r="H116" s="10">
        <f t="shared" si="23"/>
        <v>18</v>
      </c>
      <c r="I116" s="11">
        <f t="shared" si="22"/>
        <v>1</v>
      </c>
    </row>
    <row r="117" spans="1:9" x14ac:dyDescent="0.25">
      <c r="A117" s="111"/>
      <c r="B117" s="116" t="s">
        <v>16</v>
      </c>
      <c r="C117" s="22" t="s">
        <v>14</v>
      </c>
      <c r="D117" s="55">
        <v>0</v>
      </c>
      <c r="E117" s="69">
        <v>0</v>
      </c>
      <c r="F117" s="70">
        <v>0</v>
      </c>
      <c r="G117" s="53"/>
      <c r="H117" s="23">
        <f t="shared" si="19"/>
        <v>0</v>
      </c>
      <c r="I117" s="1">
        <f t="shared" ref="I117:I124" si="24">H117/$H$124</f>
        <v>0</v>
      </c>
    </row>
    <row r="118" spans="1:9" x14ac:dyDescent="0.25">
      <c r="A118" s="111"/>
      <c r="B118" s="117"/>
      <c r="C118" s="22" t="s">
        <v>15</v>
      </c>
      <c r="D118" s="55">
        <v>0</v>
      </c>
      <c r="E118" s="69">
        <v>1</v>
      </c>
      <c r="F118" s="70">
        <v>0</v>
      </c>
      <c r="G118" s="53"/>
      <c r="H118" s="23">
        <f t="shared" si="19"/>
        <v>1</v>
      </c>
      <c r="I118" s="1">
        <f t="shared" si="24"/>
        <v>1</v>
      </c>
    </row>
    <row r="119" spans="1:9" x14ac:dyDescent="0.25">
      <c r="A119" s="111"/>
      <c r="B119" s="117"/>
      <c r="C119" s="22" t="s">
        <v>17</v>
      </c>
      <c r="D119" s="55">
        <v>0</v>
      </c>
      <c r="E119" s="69">
        <v>0</v>
      </c>
      <c r="F119" s="70">
        <v>0</v>
      </c>
      <c r="G119" s="53"/>
      <c r="H119" s="23">
        <f t="shared" si="19"/>
        <v>0</v>
      </c>
      <c r="I119" s="1">
        <f t="shared" si="24"/>
        <v>0</v>
      </c>
    </row>
    <row r="120" spans="1:9" x14ac:dyDescent="0.25">
      <c r="A120" s="111"/>
      <c r="B120" s="117"/>
      <c r="C120" s="22" t="s">
        <v>16</v>
      </c>
      <c r="D120" s="55">
        <v>0</v>
      </c>
      <c r="E120" s="69">
        <v>0</v>
      </c>
      <c r="F120" s="70">
        <v>0</v>
      </c>
      <c r="G120" s="53"/>
      <c r="H120" s="23">
        <f t="shared" si="19"/>
        <v>0</v>
      </c>
      <c r="I120" s="1">
        <f t="shared" si="24"/>
        <v>0</v>
      </c>
    </row>
    <row r="121" spans="1:9" x14ac:dyDescent="0.25">
      <c r="A121" s="111"/>
      <c r="B121" s="117"/>
      <c r="C121" s="38" t="s">
        <v>32</v>
      </c>
      <c r="D121" s="55">
        <v>0</v>
      </c>
      <c r="E121" s="69">
        <v>0</v>
      </c>
      <c r="F121" s="70">
        <v>0</v>
      </c>
      <c r="G121" s="53"/>
      <c r="H121" s="23">
        <f t="shared" si="19"/>
        <v>0</v>
      </c>
      <c r="I121" s="1">
        <f t="shared" si="24"/>
        <v>0</v>
      </c>
    </row>
    <row r="122" spans="1:9" x14ac:dyDescent="0.25">
      <c r="A122" s="111"/>
      <c r="B122" s="117"/>
      <c r="C122" s="22" t="s">
        <v>42</v>
      </c>
      <c r="D122" s="55">
        <v>0</v>
      </c>
      <c r="E122" s="69">
        <v>0</v>
      </c>
      <c r="F122" s="70">
        <v>0</v>
      </c>
      <c r="G122" s="53"/>
      <c r="H122" s="23">
        <f t="shared" si="19"/>
        <v>0</v>
      </c>
      <c r="I122" s="1">
        <f t="shared" si="24"/>
        <v>0</v>
      </c>
    </row>
    <row r="123" spans="1:9" x14ac:dyDescent="0.25">
      <c r="A123" s="111"/>
      <c r="B123" s="117"/>
      <c r="C123" s="38" t="s">
        <v>13</v>
      </c>
      <c r="D123" s="55">
        <v>0</v>
      </c>
      <c r="E123" s="69">
        <v>0</v>
      </c>
      <c r="F123" s="70">
        <v>0</v>
      </c>
      <c r="G123" s="53"/>
      <c r="H123" s="49">
        <f t="shared" si="19"/>
        <v>0</v>
      </c>
      <c r="I123" s="1">
        <f>H123/$H$124</f>
        <v>0</v>
      </c>
    </row>
    <row r="124" spans="1:9" s="38" customFormat="1" x14ac:dyDescent="0.25">
      <c r="A124" s="111"/>
      <c r="B124" s="118"/>
      <c r="C124" s="15" t="s">
        <v>4</v>
      </c>
      <c r="D124" s="10">
        <f>SUM(D117:D123)</f>
        <v>0</v>
      </c>
      <c r="E124" s="10">
        <f>SUM(E117:E123)</f>
        <v>1</v>
      </c>
      <c r="F124" s="10">
        <f>SUM(F117:F123)</f>
        <v>0</v>
      </c>
      <c r="G124" s="10">
        <f t="shared" ref="G124:H124" si="25">SUM(G117:G123)</f>
        <v>0</v>
      </c>
      <c r="H124" s="10">
        <f t="shared" si="25"/>
        <v>1</v>
      </c>
      <c r="I124" s="11">
        <f t="shared" si="24"/>
        <v>1</v>
      </c>
    </row>
    <row r="125" spans="1:9" x14ac:dyDescent="0.25">
      <c r="A125" s="111"/>
      <c r="B125" s="116" t="s">
        <v>14</v>
      </c>
      <c r="C125" s="22" t="s">
        <v>14</v>
      </c>
      <c r="D125" s="55">
        <v>0</v>
      </c>
      <c r="E125" s="69">
        <v>0</v>
      </c>
      <c r="F125" s="70">
        <v>0</v>
      </c>
      <c r="G125" s="53"/>
      <c r="H125" s="23">
        <f t="shared" si="19"/>
        <v>0</v>
      </c>
      <c r="I125" s="1">
        <f t="shared" ref="I125:I132" si="26">H125/$H$132</f>
        <v>0</v>
      </c>
    </row>
    <row r="126" spans="1:9" x14ac:dyDescent="0.25">
      <c r="A126" s="111"/>
      <c r="B126" s="117"/>
      <c r="C126" s="22" t="s">
        <v>15</v>
      </c>
      <c r="D126" s="55">
        <v>0</v>
      </c>
      <c r="E126" s="69">
        <v>2</v>
      </c>
      <c r="F126" s="70">
        <v>1</v>
      </c>
      <c r="G126" s="53"/>
      <c r="H126" s="23">
        <f t="shared" si="19"/>
        <v>3</v>
      </c>
      <c r="I126" s="1">
        <f t="shared" si="26"/>
        <v>0.75</v>
      </c>
    </row>
    <row r="127" spans="1:9" x14ac:dyDescent="0.25">
      <c r="A127" s="111"/>
      <c r="B127" s="117"/>
      <c r="C127" s="22" t="s">
        <v>17</v>
      </c>
      <c r="D127" s="55">
        <v>0</v>
      </c>
      <c r="E127" s="69">
        <v>0</v>
      </c>
      <c r="F127" s="70">
        <v>0</v>
      </c>
      <c r="G127" s="53"/>
      <c r="H127" s="23">
        <f t="shared" si="19"/>
        <v>0</v>
      </c>
      <c r="I127" s="1">
        <f t="shared" si="26"/>
        <v>0</v>
      </c>
    </row>
    <row r="128" spans="1:9" x14ac:dyDescent="0.25">
      <c r="A128" s="111"/>
      <c r="B128" s="117"/>
      <c r="C128" s="22" t="s">
        <v>16</v>
      </c>
      <c r="D128" s="55">
        <v>0</v>
      </c>
      <c r="E128" s="69">
        <v>0</v>
      </c>
      <c r="F128" s="70">
        <v>0</v>
      </c>
      <c r="G128" s="53"/>
      <c r="H128" s="23">
        <f t="shared" si="19"/>
        <v>0</v>
      </c>
      <c r="I128" s="1">
        <f t="shared" si="26"/>
        <v>0</v>
      </c>
    </row>
    <row r="129" spans="1:9" x14ac:dyDescent="0.25">
      <c r="A129" s="111"/>
      <c r="B129" s="117"/>
      <c r="C129" s="38" t="s">
        <v>32</v>
      </c>
      <c r="D129" s="55">
        <v>0</v>
      </c>
      <c r="E129" s="69">
        <v>0</v>
      </c>
      <c r="F129" s="70">
        <v>0</v>
      </c>
      <c r="G129" s="53"/>
      <c r="H129" s="23">
        <f t="shared" si="19"/>
        <v>0</v>
      </c>
      <c r="I129" s="1">
        <f t="shared" si="26"/>
        <v>0</v>
      </c>
    </row>
    <row r="130" spans="1:9" x14ac:dyDescent="0.25">
      <c r="A130" s="111"/>
      <c r="B130" s="117"/>
      <c r="C130" s="22" t="s">
        <v>42</v>
      </c>
      <c r="D130" s="55">
        <v>1</v>
      </c>
      <c r="E130" s="69">
        <v>0</v>
      </c>
      <c r="F130" s="70">
        <v>0</v>
      </c>
      <c r="G130" s="53"/>
      <c r="H130" s="23">
        <f t="shared" si="19"/>
        <v>1</v>
      </c>
      <c r="I130" s="1">
        <f t="shared" si="26"/>
        <v>0.25</v>
      </c>
    </row>
    <row r="131" spans="1:9" x14ac:dyDescent="0.25">
      <c r="A131" s="111"/>
      <c r="B131" s="117"/>
      <c r="C131" s="38" t="s">
        <v>13</v>
      </c>
      <c r="D131" s="55">
        <v>0</v>
      </c>
      <c r="E131" s="69">
        <v>0</v>
      </c>
      <c r="F131" s="70">
        <v>0</v>
      </c>
      <c r="G131" s="53"/>
      <c r="H131" s="49">
        <f t="shared" si="19"/>
        <v>0</v>
      </c>
      <c r="I131" s="1">
        <f>H131/$H$132</f>
        <v>0</v>
      </c>
    </row>
    <row r="132" spans="1:9" s="38" customFormat="1" x14ac:dyDescent="0.25">
      <c r="A132" s="111"/>
      <c r="B132" s="118"/>
      <c r="C132" s="15" t="s">
        <v>4</v>
      </c>
      <c r="D132" s="10">
        <f>SUM(D125:D131)</f>
        <v>1</v>
      </c>
      <c r="E132" s="10">
        <f>SUM(E125:E131)</f>
        <v>2</v>
      </c>
      <c r="F132" s="10">
        <f>SUM(F125:F131)</f>
        <v>1</v>
      </c>
      <c r="G132" s="10">
        <f t="shared" ref="G132:H132" si="27">SUM(G125:G131)</f>
        <v>0</v>
      </c>
      <c r="H132" s="10">
        <f t="shared" si="27"/>
        <v>4</v>
      </c>
      <c r="I132" s="11">
        <f t="shared" si="26"/>
        <v>1</v>
      </c>
    </row>
    <row r="133" spans="1:9" x14ac:dyDescent="0.25">
      <c r="A133" s="111"/>
      <c r="B133" s="116" t="s">
        <v>32</v>
      </c>
      <c r="C133" s="22" t="s">
        <v>14</v>
      </c>
      <c r="D133" s="55">
        <v>0</v>
      </c>
      <c r="E133" s="69">
        <v>0</v>
      </c>
      <c r="F133" s="49">
        <v>0</v>
      </c>
      <c r="G133" s="53"/>
      <c r="H133" s="23">
        <f t="shared" si="19"/>
        <v>0</v>
      </c>
      <c r="I133" s="1" t="e">
        <f t="shared" ref="I133:I140" si="28">H133/$H$140</f>
        <v>#DIV/0!</v>
      </c>
    </row>
    <row r="134" spans="1:9" x14ac:dyDescent="0.25">
      <c r="A134" s="111"/>
      <c r="B134" s="117"/>
      <c r="C134" s="22" t="s">
        <v>15</v>
      </c>
      <c r="D134" s="55">
        <v>0</v>
      </c>
      <c r="E134" s="69">
        <v>0</v>
      </c>
      <c r="F134" s="49">
        <v>0</v>
      </c>
      <c r="G134" s="53"/>
      <c r="H134" s="23">
        <f t="shared" si="19"/>
        <v>0</v>
      </c>
      <c r="I134" s="1" t="e">
        <f t="shared" si="28"/>
        <v>#DIV/0!</v>
      </c>
    </row>
    <row r="135" spans="1:9" x14ac:dyDescent="0.25">
      <c r="A135" s="111"/>
      <c r="B135" s="117"/>
      <c r="C135" s="22" t="s">
        <v>17</v>
      </c>
      <c r="D135" s="55">
        <v>0</v>
      </c>
      <c r="E135" s="69">
        <v>0</v>
      </c>
      <c r="F135" s="49">
        <v>0</v>
      </c>
      <c r="G135" s="53"/>
      <c r="H135" s="23">
        <f t="shared" si="19"/>
        <v>0</v>
      </c>
      <c r="I135" s="1" t="e">
        <f t="shared" si="28"/>
        <v>#DIV/0!</v>
      </c>
    </row>
    <row r="136" spans="1:9" x14ac:dyDescent="0.25">
      <c r="A136" s="111"/>
      <c r="B136" s="117"/>
      <c r="C136" s="22" t="s">
        <v>16</v>
      </c>
      <c r="D136" s="55">
        <v>0</v>
      </c>
      <c r="E136" s="69">
        <v>0</v>
      </c>
      <c r="F136" s="49">
        <v>0</v>
      </c>
      <c r="G136" s="53"/>
      <c r="H136" s="23">
        <f t="shared" si="19"/>
        <v>0</v>
      </c>
      <c r="I136" s="1" t="e">
        <f t="shared" si="28"/>
        <v>#DIV/0!</v>
      </c>
    </row>
    <row r="137" spans="1:9" x14ac:dyDescent="0.25">
      <c r="A137" s="111"/>
      <c r="B137" s="117"/>
      <c r="C137" s="38" t="s">
        <v>32</v>
      </c>
      <c r="D137" s="55">
        <v>0</v>
      </c>
      <c r="E137" s="69">
        <v>0</v>
      </c>
      <c r="F137" s="49">
        <v>0</v>
      </c>
      <c r="G137" s="53"/>
      <c r="H137" s="23">
        <f t="shared" si="19"/>
        <v>0</v>
      </c>
      <c r="I137" s="1" t="e">
        <f t="shared" si="28"/>
        <v>#DIV/0!</v>
      </c>
    </row>
    <row r="138" spans="1:9" x14ac:dyDescent="0.25">
      <c r="A138" s="111"/>
      <c r="B138" s="117"/>
      <c r="C138" s="22" t="s">
        <v>42</v>
      </c>
      <c r="D138" s="55">
        <v>0</v>
      </c>
      <c r="E138" s="69">
        <v>0</v>
      </c>
      <c r="F138" s="49">
        <v>0</v>
      </c>
      <c r="G138" s="53"/>
      <c r="H138" s="23">
        <f t="shared" si="19"/>
        <v>0</v>
      </c>
      <c r="I138" s="1" t="e">
        <f t="shared" si="28"/>
        <v>#DIV/0!</v>
      </c>
    </row>
    <row r="139" spans="1:9" x14ac:dyDescent="0.25">
      <c r="A139" s="111"/>
      <c r="B139" s="117"/>
      <c r="C139" s="38" t="s">
        <v>13</v>
      </c>
      <c r="D139" s="55">
        <v>0</v>
      </c>
      <c r="E139" s="69">
        <v>0</v>
      </c>
      <c r="F139" s="49">
        <v>0</v>
      </c>
      <c r="G139" s="53"/>
      <c r="H139" s="49">
        <f t="shared" si="19"/>
        <v>0</v>
      </c>
      <c r="I139" s="1" t="e">
        <f>H139/$H$140</f>
        <v>#DIV/0!</v>
      </c>
    </row>
    <row r="140" spans="1:9" x14ac:dyDescent="0.25">
      <c r="A140" s="112"/>
      <c r="B140" s="118"/>
      <c r="C140" s="15" t="s">
        <v>4</v>
      </c>
      <c r="D140" s="10">
        <f>SUM(D133:D139)</f>
        <v>0</v>
      </c>
      <c r="E140" s="10">
        <f>SUM(E133:E139)</f>
        <v>0</v>
      </c>
      <c r="F140" s="10">
        <f>SUM(F133:F139)</f>
        <v>0</v>
      </c>
      <c r="G140" s="10">
        <f t="shared" ref="G140:H140" si="29">SUM(G133:G139)</f>
        <v>0</v>
      </c>
      <c r="H140" s="10">
        <f t="shared" si="29"/>
        <v>0</v>
      </c>
      <c r="I140" s="11" t="e">
        <f t="shared" si="28"/>
        <v>#DIV/0!</v>
      </c>
    </row>
    <row r="141" spans="1:9" x14ac:dyDescent="0.25">
      <c r="C141" s="79"/>
      <c r="D141" s="79"/>
      <c r="E141" s="79"/>
      <c r="F141" s="79"/>
      <c r="G141" s="79"/>
      <c r="H141" s="79"/>
      <c r="I141" s="79"/>
    </row>
    <row r="142" spans="1:9" x14ac:dyDescent="0.25">
      <c r="C142" s="99" t="s">
        <v>39</v>
      </c>
      <c r="D142" s="100"/>
      <c r="E142" s="100"/>
      <c r="F142" s="100"/>
      <c r="G142" s="100"/>
      <c r="H142" s="100"/>
      <c r="I142" s="101"/>
    </row>
    <row r="143" spans="1:9" x14ac:dyDescent="0.25">
      <c r="C143" s="119" t="s">
        <v>38</v>
      </c>
      <c r="D143" s="120"/>
      <c r="E143" s="120"/>
      <c r="F143" s="120"/>
      <c r="G143" s="120"/>
      <c r="H143" s="120"/>
      <c r="I143" s="121"/>
    </row>
    <row r="144" spans="1:9" x14ac:dyDescent="0.25">
      <c r="C144" s="119" t="s">
        <v>40</v>
      </c>
      <c r="D144" s="120"/>
      <c r="E144" s="120"/>
      <c r="F144" s="120"/>
      <c r="G144" s="120"/>
      <c r="H144" s="120"/>
      <c r="I144" s="121"/>
    </row>
    <row r="145" spans="3:9" x14ac:dyDescent="0.25">
      <c r="C145" s="122" t="s">
        <v>41</v>
      </c>
      <c r="D145" s="123"/>
      <c r="E145" s="123"/>
      <c r="F145" s="123"/>
      <c r="G145" s="123"/>
      <c r="H145" s="123"/>
      <c r="I145" s="124"/>
    </row>
    <row r="146" spans="3:9" ht="15.75" thickBot="1" x14ac:dyDescent="0.3">
      <c r="C146" s="125"/>
      <c r="D146" s="125"/>
      <c r="E146" s="125"/>
      <c r="F146" s="125"/>
      <c r="G146" s="125"/>
      <c r="H146" s="125"/>
      <c r="I146" s="125"/>
    </row>
    <row r="147" spans="3:9" ht="65.25" customHeight="1" thickBot="1" x14ac:dyDescent="0.3">
      <c r="C147" s="75" t="s">
        <v>58</v>
      </c>
      <c r="D147" s="76"/>
      <c r="E147" s="76"/>
      <c r="F147" s="76"/>
      <c r="G147" s="76"/>
      <c r="H147" s="76"/>
      <c r="I147" s="77"/>
    </row>
  </sheetData>
  <mergeCells count="31">
    <mergeCell ref="C147:I147"/>
    <mergeCell ref="C141:I141"/>
    <mergeCell ref="C142:I142"/>
    <mergeCell ref="C143:I143"/>
    <mergeCell ref="C144:I144"/>
    <mergeCell ref="C145:I145"/>
    <mergeCell ref="C146:I146"/>
    <mergeCell ref="A92:A140"/>
    <mergeCell ref="B92:B100"/>
    <mergeCell ref="B101:B108"/>
    <mergeCell ref="B109:B116"/>
    <mergeCell ref="B117:B124"/>
    <mergeCell ref="B125:B132"/>
    <mergeCell ref="B133:B140"/>
    <mergeCell ref="C71:I71"/>
    <mergeCell ref="C81:I81"/>
    <mergeCell ref="C88:I88"/>
    <mergeCell ref="C89:I89"/>
    <mergeCell ref="C45:I45"/>
    <mergeCell ref="C46:I46"/>
    <mergeCell ref="C51:I51"/>
    <mergeCell ref="C52:I55"/>
    <mergeCell ref="C65:I65"/>
    <mergeCell ref="C56:I56"/>
    <mergeCell ref="C44:I44"/>
    <mergeCell ref="C8:I8"/>
    <mergeCell ref="C1:I1"/>
    <mergeCell ref="C2:I2"/>
    <mergeCell ref="C3:I7"/>
    <mergeCell ref="C13:I13"/>
    <mergeCell ref="C27:I27"/>
  </mergeCells>
  <hyperlinks>
    <hyperlink ref="C143" r:id="rId1"/>
    <hyperlink ref="C144:I144" r:id="rId2" display="Use of Deadly Force"/>
  </hyperlinks>
  <pageMargins left="0.7" right="0.7" top="0.75" bottom="0.75" header="0.3" footer="0.3"/>
  <pageSetup orientation="portrait" r:id="rId3"/>
  <drawing r:id="rId4"/>
  <tableParts count="10">
    <tablePart r:id="rId5"/>
    <tablePart r:id="rId6"/>
    <tablePart r:id="rId7"/>
    <tablePart r:id="rId8"/>
    <tablePart r:id="rId9"/>
    <tablePart r:id="rId10"/>
    <tablePart r:id="rId11"/>
    <tablePart r:id="rId12"/>
    <tablePart r:id="rId13"/>
    <tablePart r:id="rId1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Use of Force</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2018-10-24T15:29:44Z</cp:lastPrinted>
  <dcterms:created xsi:type="dcterms:W3CDTF">2016-05-12T13:52:51Z</dcterms:created>
  <dcterms:modified xsi:type="dcterms:W3CDTF">2018-10-29T12:21:34Z</dcterms:modified>
</cp:coreProperties>
</file>